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220" windowHeight="12360" tabRatio="586" activeTab="4"/>
  </bookViews>
  <sheets>
    <sheet name="Ogień" sheetId="3" r:id="rId1"/>
    <sheet name="Maszyny" sheetId="11" r:id="rId2"/>
    <sheet name="Zabezpieczenia" sheetId="10" r:id="rId3"/>
    <sheet name="Elektronika" sheetId="4" r:id="rId4"/>
    <sheet name="Pojazdy" sheetId="5" r:id="rId5"/>
  </sheets>
  <calcPr calcId="125725"/>
</workbook>
</file>

<file path=xl/calcChain.xml><?xml version="1.0" encoding="utf-8"?>
<calcChain xmlns="http://schemas.openxmlformats.org/spreadsheetml/2006/main">
  <c r="G8" i="11"/>
  <c r="D82" i="4"/>
  <c r="C187" i="3"/>
  <c r="C138" l="1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37"/>
  <c r="C176" l="1"/>
  <c r="C174"/>
  <c r="C173"/>
  <c r="C171"/>
  <c r="C170"/>
  <c r="C169"/>
  <c r="C110"/>
  <c r="C109"/>
  <c r="C103"/>
  <c r="C102"/>
  <c r="C96"/>
  <c r="C76"/>
  <c r="C71"/>
  <c r="C70"/>
  <c r="C60"/>
  <c r="C28"/>
  <c r="C30" l="1"/>
  <c r="C29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5"/>
  <c r="C4"/>
  <c r="C136" l="1"/>
  <c r="C132"/>
  <c r="C131"/>
  <c r="C130"/>
  <c r="C125"/>
  <c r="C123"/>
  <c r="C122"/>
  <c r="C121"/>
  <c r="C119"/>
  <c r="C118"/>
  <c r="C117"/>
  <c r="D78" i="4" l="1"/>
  <c r="D73" l="1"/>
  <c r="D64" l="1"/>
  <c r="D59"/>
  <c r="D60"/>
  <c r="D52"/>
  <c r="D40" l="1"/>
  <c r="D46"/>
  <c r="D36" l="1"/>
  <c r="D35"/>
  <c r="D31" l="1"/>
  <c r="D27"/>
  <c r="D28"/>
  <c r="D14" l="1"/>
  <c r="D12"/>
  <c r="D8" l="1"/>
  <c r="D4"/>
  <c r="D3"/>
</calcChain>
</file>

<file path=xl/comments1.xml><?xml version="1.0" encoding="utf-8"?>
<comments xmlns="http://schemas.openxmlformats.org/spreadsheetml/2006/main">
  <authors>
    <author>Ewa Palichleb</author>
  </authors>
  <commentList>
    <comment ref="E1" authorId="0">
      <text>
        <r>
          <rPr>
            <b/>
            <sz val="9"/>
            <color indexed="81"/>
            <rFont val="Tahoma"/>
            <charset val="1"/>
          </rPr>
          <t>Ewa Palichleb: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<sst xmlns="http://schemas.openxmlformats.org/spreadsheetml/2006/main" count="1464" uniqueCount="542">
  <si>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</si>
  <si>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</si>
  <si>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</si>
  <si>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</si>
  <si>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</si>
  <si>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</si>
  <si>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</si>
  <si>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</si>
  <si>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</si>
  <si>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</si>
  <si>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</si>
  <si>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</si>
  <si>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</si>
  <si>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</si>
  <si>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OC</t>
  </si>
  <si>
    <t>Jednostka</t>
  </si>
  <si>
    <t>Materiał</t>
  </si>
  <si>
    <t>Przedmiot ubezpieczenia</t>
  </si>
  <si>
    <t>Powierzchnia w m2</t>
  </si>
  <si>
    <t>Rok budowy budynku</t>
  </si>
  <si>
    <t>Ścian</t>
  </si>
  <si>
    <t>Stropów</t>
  </si>
  <si>
    <t>Stropodachu</t>
  </si>
  <si>
    <t>Pokrycie dachu</t>
  </si>
  <si>
    <t>Wyposażenie i urządzenia</t>
  </si>
  <si>
    <t>Suma ubezpieczenia</t>
  </si>
  <si>
    <t>Kserokopiarki, urządzenia wielofunkcyjne</t>
  </si>
  <si>
    <t>Nr rej.</t>
  </si>
  <si>
    <t>Rodzaj</t>
  </si>
  <si>
    <t xml:space="preserve">Rok prod. </t>
  </si>
  <si>
    <t>Nr nadwozia</t>
  </si>
  <si>
    <t>Aktualna suma AC</t>
  </si>
  <si>
    <t>14.</t>
  </si>
  <si>
    <t>15.</t>
  </si>
  <si>
    <t>Rodzaj poj.mech.</t>
  </si>
  <si>
    <t>Marka i typ</t>
  </si>
  <si>
    <t>Nr fabr. lub inwent.</t>
  </si>
  <si>
    <t>Wart KB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</si>
  <si>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</si>
  <si>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</si>
  <si>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</si>
  <si>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</si>
  <si>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</si>
  <si>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</si>
  <si>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</si>
  <si>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</si>
  <si>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</si>
  <si>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</si>
  <si>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</si>
  <si>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</si>
  <si>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</si>
  <si>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</si>
  <si>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</si>
  <si>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</si>
  <si>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</si>
  <si>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</si>
  <si>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</si>
  <si>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Liczba miejsc</t>
  </si>
  <si>
    <t>Pojemność</t>
  </si>
  <si>
    <t>Ładowność</t>
  </si>
  <si>
    <t>Typ, model</t>
  </si>
  <si>
    <t>Marka</t>
  </si>
  <si>
    <t>Wykaz zabezpieczeń przeciwpożarowych i przeciwkradzieżowych</t>
  </si>
  <si>
    <t>Zabezpieczenia przeciwpożarowe</t>
  </si>
  <si>
    <t>Zabezpieczenia przeciwkradzieżowe</t>
  </si>
  <si>
    <t>-</t>
  </si>
  <si>
    <t>Centrala telefoniczna</t>
  </si>
  <si>
    <t>Faks</t>
  </si>
  <si>
    <t>Serwer</t>
  </si>
  <si>
    <t>Projektory</t>
  </si>
  <si>
    <t>Monitoring</t>
  </si>
  <si>
    <t>Urząd Miasta i Gminy</t>
  </si>
  <si>
    <t>Ślężański Ośrodek Kultury,Sportu i Rekreacji</t>
  </si>
  <si>
    <t>Ośrodek Pomocy Społecznej w Sobótce</t>
  </si>
  <si>
    <t xml:space="preserve">Muzeum Ślężańskie  </t>
  </si>
  <si>
    <t xml:space="preserve">Niepubliczna Szkoła Podstawowa </t>
  </si>
  <si>
    <t>Szkoła Podstawowa w Świątnikach</t>
  </si>
  <si>
    <t>Szkoła Podstawowa w Rogowie Sobóckim</t>
  </si>
  <si>
    <t>Zakład Gospodarki Komunalnej i Mieszkaniowej „Ślęża”</t>
  </si>
  <si>
    <t>Przedszkole w Sobótce</t>
  </si>
  <si>
    <t>Gimnazjum w Sobótce</t>
  </si>
  <si>
    <t>Szkoła Podstawowa Nr 1 w Sobótce</t>
  </si>
  <si>
    <t>Szkoła Podstawowa Nr 2 w Sobótce</t>
  </si>
  <si>
    <t>Remiza Świątniki ul. Kopernika 1 55-050 Sobótka</t>
  </si>
  <si>
    <t>Remiza Sobótka ul. Warszawska 12 55-050 Sobótka</t>
  </si>
  <si>
    <t>Remiza Rogób Sob. Ul. Szkolna 5 55-050 Sobótka</t>
  </si>
  <si>
    <t>Remiza Sulistrowice ul. B. Chrobrego 2 55-050 Sobótka</t>
  </si>
  <si>
    <t>Remiza Nasławice ul. Łąkowa 6 55-050 Sobótka</t>
  </si>
  <si>
    <t xml:space="preserve">Remiza Sobótka Zach. Ul. Granitowa 6 55-050 Sobótka </t>
  </si>
  <si>
    <t>Świetlica Stary Zamek ul. Cmentarna 10 55-050 Sobótka</t>
  </si>
  <si>
    <t>Świetlica Siedlakowice ul. Gwarna 5 55-050 Sobótka</t>
  </si>
  <si>
    <t>Świetlica Ksieginice Małe ul. Kościuszko 7 55-050 Sobótka</t>
  </si>
  <si>
    <t>Świetlica Garncarsko ul. Nowowiejska 40 55-050 Sobótka</t>
  </si>
  <si>
    <t>Świetlica Mirosławice ul. Wrocławska 12 55-050 Sobótka</t>
  </si>
  <si>
    <t>Świetlica Nasławice ul. Komuny Paryskiej 6 55-050 Sobótka</t>
  </si>
  <si>
    <t>Świetlica Okulice ul. Leśna 10a 55-050 Sobótka</t>
  </si>
  <si>
    <t>Świetlica Olbrachtowice ul. Wronia 33 55-050 Sobótka</t>
  </si>
  <si>
    <t>Świetlica Sulistrowice ul. B. Chrobrego 2A 55-200 Sobótka</t>
  </si>
  <si>
    <t>Świetlica Strachów ul. Zwarta 10 55-050 Sobótka</t>
  </si>
  <si>
    <t>Budynek administracyjny Sobótka ul. Rynek 1 55-050 Sobótka</t>
  </si>
  <si>
    <t>Świetlica Strzegomiany ul. Wrocławska 12 55-050 Sobótka</t>
  </si>
  <si>
    <t>Świetlica Światniki ul. Stawowa 1 55-050 Sobótka</t>
  </si>
  <si>
    <t>Świetlica Będkowice ul. Gen. K. Świerczewskiego 10 55-050 Sobótka</t>
  </si>
  <si>
    <t>Świetlica Kryształowice ul. Leśna 4 55-050 Sobótka</t>
  </si>
  <si>
    <t>Świetlica Michałowice ul. Mirosławicka 3 55-050 Sobótka</t>
  </si>
  <si>
    <t>Świetlica Przezdrowice ul. F. Chopina 13 55-050 Sobótka</t>
  </si>
  <si>
    <t>Świetlica Rogów Sob. Ul. Szkolna 3 55-050 Sobótka</t>
  </si>
  <si>
    <t>Lokal użytkowy Sobótka ul. T. Kościuszki 7 55-050 Sobótka</t>
  </si>
  <si>
    <t>Lokal użytkowy Sobótka ul. R. Zamorskiego 2 55-050 Sobótka</t>
  </si>
  <si>
    <t>lata-70</t>
  </si>
  <si>
    <t>lata przedwojenne</t>
  </si>
  <si>
    <t>lata 70</t>
  </si>
  <si>
    <t>lata 80</t>
  </si>
  <si>
    <t>lata 60</t>
  </si>
  <si>
    <t>murowane</t>
  </si>
  <si>
    <t>drewniana</t>
  </si>
  <si>
    <t>stalowy</t>
  </si>
  <si>
    <t>blacha</t>
  </si>
  <si>
    <t>cegła</t>
  </si>
  <si>
    <t>papa</t>
  </si>
  <si>
    <t>żelbetowy</t>
  </si>
  <si>
    <t>żelbeton</t>
  </si>
  <si>
    <t>drewniany</t>
  </si>
  <si>
    <t>dachówka</t>
  </si>
  <si>
    <t>beton</t>
  </si>
  <si>
    <t>stalowa</t>
  </si>
  <si>
    <t>słupy stalowe z okładziną z blachy</t>
  </si>
  <si>
    <t>1. Wykonanie posadzek betonowych wymiana stolarki okiennej- 2009   2 Remont instalacji elektrycznej- 2012r  3.Wymiana bram garażowych  wrześień 2012</t>
  </si>
  <si>
    <t>1. Naprawa pokrycia dachowego- 2010  2.Wymiaqna bram garażowych 2013</t>
  </si>
  <si>
    <t>1. Wykonanie pokrycia dachowego wraz z elewacją-2009r    2.Wymiana bram garażowych 2009r</t>
  </si>
  <si>
    <t>W 2004r.wymiana stolarki okiennej</t>
  </si>
  <si>
    <t>w 2011r ,2012r remont świetlicy</t>
  </si>
  <si>
    <t>W 2010r. Remont eleeacji budynku,wymiana stolarki drzwiowej+okiennej</t>
  </si>
  <si>
    <t>W 2014r wymiana podłogi</t>
  </si>
  <si>
    <t>w 2011r 2012r remont świetlicy</t>
  </si>
  <si>
    <t>W 2013r. wykonanie instalacji grzewczej</t>
  </si>
  <si>
    <t>W 2007r przeprowadzony został remont dachu( wymiana dachówki+ocieplenie wymiana tnków zewn.wymiana stolarki drzwioweji okiennej .W 2011r wymiana instalacji elektrycznej i teleinformatycznej</t>
  </si>
  <si>
    <t>Budynek administracyjny ul. Rynek 1 55-050 Sobótka</t>
  </si>
  <si>
    <t>- co najmniej 2 zamki wielozastawkowe w każdych drzwiach zewnętrznych,
- okratowane okna budynku w pomieszczeniach na parterze oprócz archiwum
- system alarmujący służby z całodobową ochroną,</t>
  </si>
  <si>
    <t xml:space="preserve">- zgodne z przepisami o ochronie przeciwpożarowej,
- urządzenie sygnalizujące powstanie pożaru w miejscu chronionym z powiadomieniem służb patrolowych,
- gaśnice:  szt. 14,
</t>
  </si>
  <si>
    <t>chata grilowa Kunów</t>
  </si>
  <si>
    <t>chata grilowa Przemiłów</t>
  </si>
  <si>
    <t>chata grilowa Sulistrowiczki</t>
  </si>
  <si>
    <t>Sprzęt elektroniczny stacjonarny starszy</t>
  </si>
  <si>
    <t>Sprzęt elektroniczny stacjonarny do 5 lat</t>
  </si>
  <si>
    <t>Sprzęt elektroniczny przenośny do 5 lat</t>
  </si>
  <si>
    <t>Sprzet elektroniczny przenośny starszy</t>
  </si>
  <si>
    <t>DWR 13722</t>
  </si>
  <si>
    <t>DWR15EC</t>
  </si>
  <si>
    <t>DWR 81751</t>
  </si>
  <si>
    <t>DWR38773</t>
  </si>
  <si>
    <t>DWR 35862</t>
  </si>
  <si>
    <t>DWR  98WE</t>
  </si>
  <si>
    <t>DWR59JE</t>
  </si>
  <si>
    <t>DWR 37393</t>
  </si>
  <si>
    <t>DWR 25145</t>
  </si>
  <si>
    <t>DWR 97WE</t>
  </si>
  <si>
    <t>PEUGEOT</t>
  </si>
  <si>
    <t>JELCZ</t>
  </si>
  <si>
    <t>MAN</t>
  </si>
  <si>
    <t>Jelcz</t>
  </si>
  <si>
    <t>Volkswagen</t>
  </si>
  <si>
    <t>STAR</t>
  </si>
  <si>
    <t>Mercedes</t>
  </si>
  <si>
    <t>PARTNER IIHDI 1560CCM</t>
  </si>
  <si>
    <t>l090</t>
  </si>
  <si>
    <t>L27</t>
  </si>
  <si>
    <t>T4</t>
  </si>
  <si>
    <t>812D</t>
  </si>
  <si>
    <t>OSOBOWY</t>
  </si>
  <si>
    <t>AUTOBUS SZKOLNY</t>
  </si>
  <si>
    <t>specjalny pozarniczy</t>
  </si>
  <si>
    <t>VF3GJ9HXC95288333</t>
  </si>
  <si>
    <t>SUJ09010030000430</t>
  </si>
  <si>
    <t>WMAL27ZZZ3Y105498</t>
  </si>
  <si>
    <t>SUPJP32592M02102</t>
  </si>
  <si>
    <t>WV2ZZZ70ZPM132841</t>
  </si>
  <si>
    <t>00000000000008181</t>
  </si>
  <si>
    <t>5114627</t>
  </si>
  <si>
    <t>SU50Z66ASV002601</t>
  </si>
  <si>
    <t>WDB6703221N06723</t>
  </si>
  <si>
    <t>03319</t>
  </si>
  <si>
    <t>brak</t>
  </si>
  <si>
    <t>pawilon socjalno administracyjny Al. Św Anny 12</t>
  </si>
  <si>
    <t>zespół bojsk sportowych ,, Orlik 2012''- boiska , ogrodzenie ,oświetlenie i 2 budynki sanitarno szatniowe Al. Św Anny 12</t>
  </si>
  <si>
    <t>budynek magazynowy Al. Św Anny 12</t>
  </si>
  <si>
    <t>drewno</t>
  </si>
  <si>
    <t>słupy drewniane obite deskami</t>
  </si>
  <si>
    <t>betonowa</t>
  </si>
  <si>
    <t>parkingi ul. Armii Krajowej</t>
  </si>
  <si>
    <t xml:space="preserve">place zabaw: Strzegomiany , Będkowice , Przemiłów , Ręków , Siedlakowice , Mirosławice , Okulice , Wojnarowice </t>
  </si>
  <si>
    <t>Sprzet nagłaśniający</t>
  </si>
  <si>
    <t>kosiarka samojezdnia Stiga 2008</t>
  </si>
  <si>
    <t>kosiarka samojezdnia Stiga 2014</t>
  </si>
  <si>
    <t>budynek ul. Św. Jakuba 18</t>
  </si>
  <si>
    <t>kostka granitowa</t>
  </si>
  <si>
    <t>ogrodzenie+ brama</t>
  </si>
  <si>
    <t>Zbiory Muzealne</t>
  </si>
  <si>
    <t>hala sportowa ul. Świdnicka 20a</t>
  </si>
  <si>
    <t>budynek dydaktyczny ul. Świdnicka 20a</t>
  </si>
  <si>
    <t>Sprzęt nagłaśniający</t>
  </si>
  <si>
    <t>budynek ul. Nasławicka 21</t>
  </si>
  <si>
    <t>ok 1900</t>
  </si>
  <si>
    <t>budynek AB ul. Świdnicka 20</t>
  </si>
  <si>
    <t>budynek C ul. Świdnicka 20</t>
  </si>
  <si>
    <t>gęstożebrowe</t>
  </si>
  <si>
    <t>do 5 lat i starszy</t>
  </si>
  <si>
    <t>budynek szkoły ul. M.S Curie 19</t>
  </si>
  <si>
    <t>sala gimnastyczna ul. M.S. Curie 38a</t>
  </si>
  <si>
    <t>budynek ul. Parkowa 6</t>
  </si>
  <si>
    <t>budynek szkoły ul. Szkola 7</t>
  </si>
  <si>
    <t>budynek gospodarczy ul. Szkolna 7</t>
  </si>
  <si>
    <t>drewniana - krokwie</t>
  </si>
  <si>
    <t>budynek przedszkola ul. Świdnicka 49</t>
  </si>
  <si>
    <t>budynek przedszkola ul. Słoneczna 34</t>
  </si>
  <si>
    <t>agregatorownia Świątniki</t>
  </si>
  <si>
    <t>magazyn chloru Świątniki</t>
  </si>
  <si>
    <t>dyspozytornia Świątniki</t>
  </si>
  <si>
    <t>chlorownia Świątniki</t>
  </si>
  <si>
    <t>hala filtrów Świątniki</t>
  </si>
  <si>
    <t>budynek magazynowy w Świątnikach</t>
  </si>
  <si>
    <t>budynek gospodarczy oczyszczalnia</t>
  </si>
  <si>
    <t>budynek dmuchaw magazyn</t>
  </si>
  <si>
    <t>budynek socjalny</t>
  </si>
  <si>
    <t>nadbudówka nad zbiorniki I i II Świątniki</t>
  </si>
  <si>
    <t>wiata na samochody przy warsztacie</t>
  </si>
  <si>
    <t>silos na wapno przy nowej oczyszczalni</t>
  </si>
  <si>
    <t>budynek biurowy A</t>
  </si>
  <si>
    <t xml:space="preserve">budynek administracyjny </t>
  </si>
  <si>
    <t>budynek socjalno - biurowy C</t>
  </si>
  <si>
    <t>przybudówka do budynku socjalnego</t>
  </si>
  <si>
    <t>warsztat i kotłownia budynek B</t>
  </si>
  <si>
    <t>Budynkek SUW Sulistrowiczki</t>
  </si>
  <si>
    <t xml:space="preserve">budynek Księginice Małe z zestawem hydroforowym </t>
  </si>
  <si>
    <t>ośrodek zdrowia Będkowice</t>
  </si>
  <si>
    <t>ośrodek zdrowia Rogów Sobócki</t>
  </si>
  <si>
    <t>wodociągi i kanalizacje</t>
  </si>
  <si>
    <t>oświetlenie terenu</t>
  </si>
  <si>
    <t>ogrodzenia</t>
  </si>
  <si>
    <t>kolektory</t>
  </si>
  <si>
    <t>wyposażenie i urządzenia zewnętrzne</t>
  </si>
  <si>
    <t>hydrofornie i przepompownie</t>
  </si>
  <si>
    <t>oczyszczalnie</t>
  </si>
  <si>
    <t>studzienki, studnie głębinowe i zbiorniki wody</t>
  </si>
  <si>
    <t>sitopiaskownik</t>
  </si>
  <si>
    <t>hala technologiczna</t>
  </si>
  <si>
    <t>drogi i place</t>
  </si>
  <si>
    <t>staw fakultatywny</t>
  </si>
  <si>
    <t>WIELOBIEŻNY</t>
  </si>
  <si>
    <t>35.</t>
  </si>
  <si>
    <t>36.</t>
  </si>
  <si>
    <t>37.</t>
  </si>
  <si>
    <t>38.</t>
  </si>
  <si>
    <t>DWR 17RH</t>
  </si>
  <si>
    <t>DWR 3232P</t>
  </si>
  <si>
    <t>DWR 94PE</t>
  </si>
  <si>
    <t>WRP 985Z</t>
  </si>
  <si>
    <t>DWR 1511P</t>
  </si>
  <si>
    <t>DWR 16389</t>
  </si>
  <si>
    <t>DWR 82FX</t>
  </si>
  <si>
    <t>DWR J129</t>
  </si>
  <si>
    <t>DWR 60JE</t>
  </si>
  <si>
    <t>DWR 23362</t>
  </si>
  <si>
    <t>DWR 22506</t>
  </si>
  <si>
    <t>DW 917YK</t>
  </si>
  <si>
    <t>DWR 50998</t>
  </si>
  <si>
    <t>DWR J493</t>
  </si>
  <si>
    <t>DWR 78269</t>
  </si>
  <si>
    <t>DWR J438</t>
  </si>
  <si>
    <t>DWR 58234</t>
  </si>
  <si>
    <t>DWR 41319</t>
  </si>
  <si>
    <t>DWR 25291</t>
  </si>
  <si>
    <t>DWR 07MJ</t>
  </si>
  <si>
    <t>DWR AC11</t>
  </si>
  <si>
    <t>DWR FA44</t>
  </si>
  <si>
    <t>ŚREM</t>
  </si>
  <si>
    <t>PTN-8</t>
  </si>
  <si>
    <t>Przyczepa ciężarowa</t>
  </si>
  <si>
    <t>PRONAR</t>
  </si>
  <si>
    <t>T663/2</t>
  </si>
  <si>
    <t>Przyczepa ciężarowa rolnicza</t>
  </si>
  <si>
    <t>SANOK</t>
  </si>
  <si>
    <t>D-35M</t>
  </si>
  <si>
    <t>SHL KIELCE</t>
  </si>
  <si>
    <t>A-2-562</t>
  </si>
  <si>
    <t>RYDWAN</t>
  </si>
  <si>
    <t>EURO, A750</t>
  </si>
  <si>
    <t>Przyczepa lekka</t>
  </si>
  <si>
    <t>FS LUBLIN</t>
  </si>
  <si>
    <t>ŻUK</t>
  </si>
  <si>
    <t>Samochód ciężarowy</t>
  </si>
  <si>
    <t>FSC</t>
  </si>
  <si>
    <t>ŻUK A-15B</t>
  </si>
  <si>
    <t>FSO</t>
  </si>
  <si>
    <t>FS-LUBLIN</t>
  </si>
  <si>
    <t>ŻUK A15 B</t>
  </si>
  <si>
    <t>Samochód specjalny pożrniczy</t>
  </si>
  <si>
    <t>325P</t>
  </si>
  <si>
    <t>Samochód ciężarowy asenizacyjny</t>
  </si>
  <si>
    <t>SN 28</t>
  </si>
  <si>
    <t>Samochód specjalnu</t>
  </si>
  <si>
    <t>JP-325-CK</t>
  </si>
  <si>
    <t>L90</t>
  </si>
  <si>
    <t>MERCEDES</t>
  </si>
  <si>
    <t>VITO 10+ CD</t>
  </si>
  <si>
    <t>IFA</t>
  </si>
  <si>
    <t>L 60</t>
  </si>
  <si>
    <t>RENAULT</t>
  </si>
  <si>
    <t>TRAFIC</t>
  </si>
  <si>
    <t>UAZ</t>
  </si>
  <si>
    <t>Samochód ciężarowo - osobowy</t>
  </si>
  <si>
    <t>CITROEN</t>
  </si>
  <si>
    <t>BERLINGO 1,6</t>
  </si>
  <si>
    <t>Samochód osobowy</t>
  </si>
  <si>
    <t>FSO WARSZAWA</t>
  </si>
  <si>
    <t>POLONEZ CARO</t>
  </si>
  <si>
    <t xml:space="preserve">FSO </t>
  </si>
  <si>
    <t>POLONEZ CARO 1,6</t>
  </si>
  <si>
    <t>URSUS</t>
  </si>
  <si>
    <t>MF-255</t>
  </si>
  <si>
    <t>Ciągnik rolniczy</t>
  </si>
  <si>
    <t>C-360-3P</t>
  </si>
  <si>
    <t>ZETOR</t>
  </si>
  <si>
    <t>PROXIMA PLUS 90</t>
  </si>
  <si>
    <t>1759</t>
  </si>
  <si>
    <t>SZB6632XXC1X01801</t>
  </si>
  <si>
    <t>72170</t>
  </si>
  <si>
    <t>4910</t>
  </si>
  <si>
    <t>SYBL1000000000681</t>
  </si>
  <si>
    <t>445333</t>
  </si>
  <si>
    <t>305593FSCA13B0379</t>
  </si>
  <si>
    <t>474657</t>
  </si>
  <si>
    <t>382884A156B0383</t>
  </si>
  <si>
    <t>0009705</t>
  </si>
  <si>
    <t>112254</t>
  </si>
  <si>
    <t>SUJP325CKK0019222</t>
  </si>
  <si>
    <t>WMAL900359Y044238</t>
  </si>
  <si>
    <t>WDF63960313109212</t>
  </si>
  <si>
    <t>K606146</t>
  </si>
  <si>
    <t>VF1FLAHA6BY386589</t>
  </si>
  <si>
    <t>119217</t>
  </si>
  <si>
    <t>VF7GJ9HWC93344913</t>
  </si>
  <si>
    <t>SUPB01CEHXW169724</t>
  </si>
  <si>
    <t>SUPB01CEHWW153114</t>
  </si>
  <si>
    <t>22287</t>
  </si>
  <si>
    <t>534544</t>
  </si>
  <si>
    <t>000R1B4J41PB01135</t>
  </si>
  <si>
    <t>Place zabaw</t>
  </si>
  <si>
    <t>przed 1939</t>
  </si>
  <si>
    <t>budynek ul. Strzelców 2/1*</t>
  </si>
  <si>
    <t>rok</t>
  </si>
  <si>
    <t>place zabaw</t>
  </si>
  <si>
    <t>altany</t>
  </si>
  <si>
    <t>* OPS wynajmuje lokal w budynku ZGKiM</t>
  </si>
  <si>
    <t xml:space="preserve">wartość budynku wraz z maszynami specjalistycznymi.  </t>
  </si>
  <si>
    <t>MECALAC 714MW</t>
  </si>
  <si>
    <t>NEW HOLLAND LB 95B</t>
  </si>
  <si>
    <t>MEC714MWK70080465</t>
  </si>
  <si>
    <t>bloczki betonowe/cegła/beton</t>
  </si>
  <si>
    <t>żelbet</t>
  </si>
  <si>
    <t>1980 modernizacja 2011</t>
  </si>
  <si>
    <t>budynek hydrofornii w Strzegomianach</t>
  </si>
  <si>
    <t>pustak</t>
  </si>
  <si>
    <t>drewaniany</t>
  </si>
  <si>
    <t>bloczki betonowe</t>
  </si>
  <si>
    <t>cegła/pustak</t>
  </si>
  <si>
    <t>betonowy</t>
  </si>
  <si>
    <t>cegła/kamień</t>
  </si>
  <si>
    <t>drewniane</t>
  </si>
  <si>
    <t>drewanina</t>
  </si>
  <si>
    <t>papa/blacha</t>
  </si>
  <si>
    <t>wymiana stolarki okiennej,w 2015r roboty murarskie i malarski,wymiana wykładzin podłogowych</t>
  </si>
  <si>
    <t>Boks garażowy Księginice Małe ul. Piastowska 2 55-050 Sobótka *</t>
  </si>
  <si>
    <t>mmurowane</t>
  </si>
  <si>
    <t>Świetlica Ksieginice Małe</t>
  </si>
  <si>
    <t>Gaśnice: szt.1</t>
  </si>
  <si>
    <t>Świetlica Mirosławice</t>
  </si>
  <si>
    <t xml:space="preserve">- co najmniej 2 zamki wielozastawkowe w każdych drzwiach zewnętrznych   </t>
  </si>
  <si>
    <t>Świetlica Olbrachtowice</t>
  </si>
  <si>
    <t>Świetlica Rogów Sob.</t>
  </si>
  <si>
    <t xml:space="preserve">- co najmniej 2 zamki wielozastawkowe w każdych drzwiach zewnętrznych                     - okratowane okna budynku   </t>
  </si>
  <si>
    <t>Pawilon socjalno administracyjny</t>
  </si>
  <si>
    <t xml:space="preserve">- zgodne z przepisami o ochronie przeciwpożarowej,
- gaśnice:  szt.4,
- hydranty zewnętrzne:  szt.2,
</t>
  </si>
  <si>
    <t>- co najmniej 2 zamki wielozastawkowe w każdych drzwiach zewnętrznych,
- stały dozór na zewnątrz i  wewnątrz w godz. 15 - 7 (ochrona własna),</t>
  </si>
  <si>
    <t>Budynek magazynowy</t>
  </si>
  <si>
    <t>- zgodne z przepisami o ochronie przeciwpożarowej,
- gaśnice:  szt.2,
- hydranty zewnętrzne:  szt.2,</t>
  </si>
  <si>
    <t>- stały dozór na zewnątrz i  wewnątrz w godz. 15 - 7 (ochrona własna)</t>
  </si>
  <si>
    <t>Budynek Muzeum</t>
  </si>
  <si>
    <t>- co najmniej 2 zamki wielozastawkowe w każdych drzwiach zewnętrznych,
- okratowane okna budynku,
- stały dozór na zewnątrz - ochrona własna,
- alarm z sygnałem lokalnym,
- system alarmujący służby z całodobową ochroną,</t>
  </si>
  <si>
    <t>- zgodne z przepisami o ochronie przeciwpożarowej,
- gaśnice:  szt.10,
- hydranty wewnętrzne:  szt.1,            - Instalacja sygnalizacji pożaru sygnalizująca w miejscu chronionym oraz poza miejscem chronionym z powiadomieniem służb patrolowych</t>
  </si>
  <si>
    <t>Gimnazjum - budynek dydaktyczny</t>
  </si>
  <si>
    <t>- zgodne z przepisami o ochronie przeciwpożarowej,
- gaśnice:  szt.14,
- hydranty zewnętrzne:  szt.1,
- hydranty wewnętrzne:  szt.5,           - Instalacja sygnalizacji pożaru sygnalizująca w wmiejscu chronionym uruchamiana ręcznie                          - Instalacja oddymiająca (klapy dymowe)</t>
  </si>
  <si>
    <t xml:space="preserve">- Stały dozór fizyczny - pracownicy firmy ochrony mienia,                         - alarm z sygnałem lokalnym oraz powiadomieniem służb patrolowych z całodobową ochroną,                        - monitoring wewnętrzny i zewnątrzny (kamery przemysłowe) </t>
  </si>
  <si>
    <t>Hala - budynek dydaktyczny</t>
  </si>
  <si>
    <t xml:space="preserve">- zgodne z przepisami o ochronie przeciwpożarowej,
- gaśnice:  szt.17,
- hydranty zewnętrzne:  szt.2,
- hydranty wewnętrzne:  szt.9,           - instalacja sygnalizacji pożaru sygnalizująca w miejscu chronionym uruchamiana ręcznie,                          - Instalacja oddymiająca (klapy dymowe)  </t>
  </si>
  <si>
    <t xml:space="preserve">-  Stały dozór fizyczny - pracownicy firmy ochrony mienia,                         - alarm z sygnałem lokalnym oraz powiadomieniem służb patrolowych z całodobową ochroną,                        - monitoring wewnętrzny i zewnątrzny (kamery przemysłowe) </t>
  </si>
  <si>
    <t>Budynek szkolny</t>
  </si>
  <si>
    <t>- zgodne z przepisami o ochronie przeciwpożarowej,
- gaśnice:  szt.6,
- hydranty wewnętrzne:  szt.1,</t>
  </si>
  <si>
    <t>- co najmniej 2 zamki wielozastawkowe w każdych drzwiach zewnętrznych,
- alarm na miejscu oraz alarmujący służby z całodobową ochroną,          - Instalacja sygnalizacji pożaru w miejscu chronionym</t>
  </si>
  <si>
    <t>Budynek AB murowany, 2-kondygnacyjny</t>
  </si>
  <si>
    <t>- co najmniej 2 zamki wielozastawkowe w każdych drzwiach zewnętrznych,
- okratowana część okien w piwnicy,
- alarm z sygnałem lokalnym,
- system alarmujący służby z całodobową ochroną,                       - monitoring (kamery przemysłowe) wewnętrzny i zewnętrzny,                  - stały dozór fizyczny - pracownicy firmy ochrony mienia ( patrol 4-5 razy w godz. 22:00-7:00 pn-pt, 4-5 razy w dni wolne),                            - zabezpieczenie strategicznych pomieszczeń (niektóre gabinety i pracownie) systemem alarmowym z czujkami ruchu i kodami dostępu.</t>
  </si>
  <si>
    <t>- zgodne z przepisami o ochronie przeciwpożarowej,
- gaśnice:  szt.10,
- hydranty zewnętrzne:  szt.2,
- hydranty wewnętrzne:  szt.3,           - instalacja oddymiająca (klapy dymowe)</t>
  </si>
  <si>
    <t>- alarm z sygnałem lokalnym,
- system alarmujący służby z całodobową ochroną,                       - monitoring (kamery przemysłowe) wewnętrzny i zewnętrzny,                  - stały dozór fizyczny - pracownicy firmy ochrony mienia ( patrol 4-5 razy w godz. 22:00-7:00 pn-pt, 4-5 razy w dni wolne),                            - Drzwi przeciw pożarowe - system 
Hilti CFS-IS</t>
  </si>
  <si>
    <t>Budynek C murowany, 2-kondygnacyjny</t>
  </si>
  <si>
    <t>- zgodne z przepisami o ochronie przeciwpożarowej,
- gaśnice:  szt.5,
- hydranty wewnętrzne:  szt.4,            - Instalacja oddymiająca (klapy dymowe),</t>
  </si>
  <si>
    <t xml:space="preserve">- stały dozór na zewnątrz 24h,
- alarm z sygnałem lokalnym,
- system alarmujący służby z całodobową ochroną,                       - monitoring zewnętrzny (kamery przemysłowe),                                  </t>
  </si>
  <si>
    <t>- zgodne z przepisami o ochronie przeciwpożarowej,
- gaśnice:  szt.11,
- hydranty wewnętrzne:  szt.3,           - instalacja sygnalizacji pożaru w miejscu chroniony uruchamiana ręcznie,                                            - instalacja sygnalizacji pożaru z powiadomieniem służb patrolowych uruchamiana ręcznie,                         - instalacja oddymiająca (klapy dymowe)</t>
  </si>
  <si>
    <t>Budynek dużej Sali gimnastycznej</t>
  </si>
  <si>
    <t>- co najmniej 2 zamki wielozastawkowe w każdych drzwiach zewnętrznych,</t>
  </si>
  <si>
    <t>- zgodne z przepisami o ochronie przeciwpożarowej,
- gaśnice:  szt.2,                                - instalacja sygnalizacji pożaru w miejscu chroniony uruchamiana ręcznie,                                            - instalacja sygnalizacji pożaru z powiadomieniem służb patrolowych uruchamiana ręcznie,                         - instalacja oddymiająca (klapy dymowe)</t>
  </si>
  <si>
    <t>Szkoła podstawowa</t>
  </si>
  <si>
    <t>- zgodne z przepisami o ochronie przeciwpożarowej,
- urządzenie sygnalizujące powstanie pożaru,
- gaśnice:  szt.8,
- hydranty wewnętrzne:  szt.2,</t>
  </si>
  <si>
    <t>- co najmniej 2 zamki wielozastawkowe w każdych drzwiach zewnętrznych,
- okratowane okna sekretariatu, gabinetu dyrektora oraz szatni,
- alarm z sygnałem lokalnym,              - system alarmowy z powiadomienim służb patrolowych z całodobową ochroną,                                           -   drzwi antywłamaniowe w gabinecie dyrektora, w sekretariacie i w pracowni komputerowej,</t>
  </si>
  <si>
    <t>Budynek szkoły</t>
  </si>
  <si>
    <t>- co najmniej 2 zamki wielozastawkowe w każdych drzwiach zewnętrznych,
- okratowane okna na parterze-sekretariat nr 4, klasa Iaib nr 7, piętro klasa IV,-- nr10,sala komputerowa nr 14,biblioteka nr 13 ,
- system alarmujący służby z całodobową ochroną,                        - monitoring zewnętrzny,                   -  kraty w drzwiach do sekretariatu, drzwi antywłamaniowe do sali komputerowej,</t>
  </si>
  <si>
    <t>- zgodne z przepisami o ochronie przeciwpożarowej,
- gaśnice:  szt.10,</t>
  </si>
  <si>
    <t>Budynek ul. Słoneczna 34</t>
  </si>
  <si>
    <t>- okratowane okna: pomieszczenia kuchenne i biurowe na przyziemiu,
- stały fizyczny: ochrona własna w godz. 6.30-18.00, pracownicy firmy ochrony mienia w godz. 18.00-6.30, - kamera przy wejściu do budynku</t>
  </si>
  <si>
    <t>- gaśnice:  szt.6,
- hydranty wewnętrzne:  szt.3,</t>
  </si>
  <si>
    <t xml:space="preserve">
- gaśnice:  szt.6,
</t>
  </si>
  <si>
    <t>Budynek ul. Świdnicka 49</t>
  </si>
  <si>
    <t>- stały fizyczny: ochrona własna w godz. 6.30-18.00, pracownicy firmy ochrony mienia w godz. 18.00-6.30, - kamera przy wejściu do budynku</t>
  </si>
  <si>
    <t>Kosarka na wysięgniku</t>
  </si>
  <si>
    <t>714MW</t>
  </si>
  <si>
    <t>LB 95B</t>
  </si>
  <si>
    <t>K406A</t>
  </si>
  <si>
    <t>MECALAC</t>
  </si>
  <si>
    <t>NEW HOLLAND</t>
  </si>
  <si>
    <t>WARYŃSKI</t>
  </si>
  <si>
    <t>Zakres ubezpieczenia</t>
  </si>
  <si>
    <t>wolnobieżny</t>
  </si>
  <si>
    <t>OC, AC, NNW</t>
  </si>
  <si>
    <t>DW7A566</t>
  </si>
  <si>
    <t>VOLVO</t>
  </si>
  <si>
    <t>FM400</t>
  </si>
  <si>
    <t>specjalny do czyszczenia kanalizacji</t>
  </si>
  <si>
    <t>YV2JSG0A68A657607</t>
  </si>
  <si>
    <t>OC, NNW</t>
  </si>
  <si>
    <t>DWR 69185</t>
  </si>
  <si>
    <t>Dom kultury (biblioteka 762,69m2 + część nieużytkowana 1454,17m2), ul. Chopina - część budynku o charakterze małego teatru (scena, widownia, kotłownia) w trakcie remontu - wymieniaono dach, okna</t>
  </si>
  <si>
    <t>boiska Al. Św. Anny 12</t>
  </si>
  <si>
    <t>4 lokale mieszklane</t>
  </si>
  <si>
    <t>Budynek mieszkalny, ul. Kościuszki 21</t>
  </si>
  <si>
    <t>socjalny, 4 lokale</t>
  </si>
  <si>
    <t>Budynek mieszkalny ul Kościuszki 13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</si>
  <si>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</si>
  <si>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</si>
  <si>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</si>
  <si>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</si>
  <si>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</si>
  <si>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</si>
  <si>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</si>
  <si>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</si>
  <si>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</si>
  <si>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</si>
  <si>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</si>
  <si>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</si>
  <si>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</si>
  <si>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</si>
  <si>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</si>
  <si>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socjalny, 3 lokale</t>
  </si>
  <si>
    <t>socjalny, 8 lokali</t>
  </si>
  <si>
    <t>socjalny, 7 lokali</t>
  </si>
  <si>
    <t>komunalny, lokal  1</t>
  </si>
  <si>
    <t>socjalny, lokale 6</t>
  </si>
  <si>
    <t>komunalny, 5 lokali</t>
  </si>
  <si>
    <t>socjalny, lokale 4</t>
  </si>
  <si>
    <t>komunalny, lokale 5</t>
  </si>
  <si>
    <t>komunalny lokale 6</t>
  </si>
  <si>
    <t>socjalny, lokale 7</t>
  </si>
  <si>
    <t>komunalny, 2 lokale, lokal użytkowy - wł. Gmina</t>
  </si>
  <si>
    <t xml:space="preserve">lokali 12 w tym 6 lokali socjalnych, 6 komunalnych </t>
  </si>
  <si>
    <t>socjalny, lokali 8</t>
  </si>
  <si>
    <t>komunalny, lokali 10</t>
  </si>
  <si>
    <t>komunalny, lokali 6</t>
  </si>
  <si>
    <t>komunalny, lokali 7</t>
  </si>
  <si>
    <t>lokal 1, komunalny</t>
  </si>
  <si>
    <t>lokali 7, komunalny</t>
  </si>
  <si>
    <t>komunalny lokal 1, drugi lokal świetlica</t>
  </si>
  <si>
    <t>1 lokal Gminy - mieszka 1 rodzina, komunalny</t>
  </si>
  <si>
    <t>2 lokale, socjalny</t>
  </si>
  <si>
    <t>lokali 3, socjalny</t>
  </si>
  <si>
    <t>2 lokale komunalne + ośrodek zdrowia, zarządza ZGKiM</t>
  </si>
  <si>
    <t>lokali 5, socjalny</t>
  </si>
  <si>
    <t>lokali 8, komunalny</t>
  </si>
  <si>
    <t>Budynek mieszkalny, ul. Kościuszki 27</t>
  </si>
  <si>
    <t>Budynek mieszkalny ul. Kościuszki 33</t>
  </si>
  <si>
    <t>Budynek mieszkalny ul. Kościuszki 57</t>
  </si>
  <si>
    <t>Budynek mieszkalny ul. Mickiewicza 3A</t>
  </si>
  <si>
    <t>Budynek mieszkalny ul. Mickiewicza 5A</t>
  </si>
  <si>
    <t>Budynek mieszkalny ul. Strzelców 2A</t>
  </si>
  <si>
    <t>Budynek mieszkalny ul. Szkolna 1</t>
  </si>
  <si>
    <t>Budynek mieszkalnyul. Św. Jakuba 5</t>
  </si>
  <si>
    <t>Budynek mieszkalny ul. Św. Jakuba 6</t>
  </si>
  <si>
    <t>Budynek mieszkalny ul. Św. Jakuba 26A</t>
  </si>
  <si>
    <t>Budynek mieszkalny ul. Św. Jakuba 56</t>
  </si>
  <si>
    <t>Budynek mieszkalny ul. Św. Jakuba 58</t>
  </si>
  <si>
    <t>Budynek mieszkalny ul. Św. Jakuba 64</t>
  </si>
  <si>
    <t>Budynek mieszkalny ul. Wrocławska 4</t>
  </si>
  <si>
    <t>Budynek mieszkalnyul. Browarniana 7</t>
  </si>
  <si>
    <t>Budynek mieszkalny ul. Marii Curie-Skłodowskiej 28</t>
  </si>
  <si>
    <t>Budynek mieszkalny ul. Zamkowa 8</t>
  </si>
  <si>
    <t>Budynek mieszkalny ul. Zamkowa 10</t>
  </si>
  <si>
    <t>Budynek mieszkalny ul. Zamkowa 11</t>
  </si>
  <si>
    <t>Budynek mieszkalny ul. Partyzantów 4</t>
  </si>
  <si>
    <t>Budynek mieszkalnyul. Szkolna 1</t>
  </si>
  <si>
    <t>Budynek mieszkalny ul. Chrobrego 2A</t>
  </si>
  <si>
    <t>Budynek mieszkalny ul. Leśna 5</t>
  </si>
  <si>
    <t>Budynek mieszkalny ul. Leśna 12</t>
  </si>
  <si>
    <t>Budynek mieszkalny ul. Wrocławska 14</t>
  </si>
  <si>
    <t>Budynek mieszkalny ul. Wrocławska 77</t>
  </si>
  <si>
    <t>Budynek mieszkalny ul. Wolności 1</t>
  </si>
  <si>
    <t>Budynek mieszkalny ul. Wrocławska 12</t>
  </si>
  <si>
    <t>1910 r.</t>
  </si>
  <si>
    <t>1860 r.</t>
  </si>
  <si>
    <t>1900 r.</t>
  </si>
  <si>
    <t>1965 r.</t>
  </si>
  <si>
    <t>1870 r.</t>
  </si>
  <si>
    <t>1836 r.</t>
  </si>
  <si>
    <t>1880 r.</t>
  </si>
  <si>
    <t>1905 r.</t>
  </si>
  <si>
    <t>1893 r.</t>
  </si>
  <si>
    <t>1890 r.</t>
  </si>
  <si>
    <t>1897 r.</t>
  </si>
  <si>
    <t>1925 r.</t>
  </si>
  <si>
    <t>1909 r.</t>
  </si>
  <si>
    <t>1974 r.</t>
  </si>
  <si>
    <t>lokale 2,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</si>
  <si>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</si>
  <si>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</si>
  <si>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</si>
  <si>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</si>
  <si>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</si>
  <si>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</si>
  <si>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</si>
  <si>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</si>
  <si>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</si>
  <si>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</si>
  <si>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</si>
  <si>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</si>
  <si>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</si>
  <si>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 xml:space="preserve">Urząd Miasta i Gminy     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</si>
</sst>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\ _z_ł"/>
  </numFmts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name val="Tahoma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/>
    <xf numFmtId="0" fontId="8" fillId="0" borderId="0"/>
  </cellStyleXfs>
  <cellXfs count="133">
    <xf numFmtId="0" fontId="0" fillId="0" borderId="0" xfId="0"/>
    <xf numFmtId="0" fontId="3" fillId="0" borderId="5" xfId="3" applyFont="1" applyFill="1" applyBorder="1" applyAlignment="1">
      <alignment horizontal="center" vertical="center"/>
    </xf>
    <xf numFmtId="164" fontId="4" fillId="0" borderId="0" xfId="3" applyNumberFormat="1" applyFont="1" applyFill="1" applyBorder="1" applyAlignment="1">
      <alignment horizontal="left" vertical="center"/>
    </xf>
    <xf numFmtId="44" fontId="3" fillId="0" borderId="5" xfId="4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49" fontId="2" fillId="0" borderId="5" xfId="3" applyNumberFormat="1" applyFont="1" applyBorder="1" applyAlignment="1">
      <alignment horizontal="center" vertical="center"/>
    </xf>
    <xf numFmtId="44" fontId="2" fillId="0" borderId="5" xfId="4" applyFont="1" applyBorder="1" applyAlignment="1">
      <alignment horizontal="center" vertical="center"/>
    </xf>
    <xf numFmtId="49" fontId="3" fillId="0" borderId="5" xfId="3" applyNumberFormat="1" applyFont="1" applyFill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49" fontId="3" fillId="0" borderId="0" xfId="3" applyNumberFormat="1" applyFont="1" applyBorder="1" applyAlignment="1">
      <alignment horizontal="left" vertical="center"/>
    </xf>
    <xf numFmtId="0" fontId="1" fillId="0" borderId="5" xfId="3" applyFont="1" applyBorder="1" applyAlignment="1">
      <alignment vertical="center"/>
    </xf>
    <xf numFmtId="0" fontId="2" fillId="4" borderId="18" xfId="3" applyFont="1" applyFill="1" applyBorder="1" applyAlignment="1">
      <alignment vertical="center"/>
    </xf>
    <xf numFmtId="0" fontId="2" fillId="0" borderId="12" xfId="3" applyFont="1" applyBorder="1" applyAlignment="1">
      <alignment horizontal="center" vertical="center"/>
    </xf>
    <xf numFmtId="0" fontId="2" fillId="0" borderId="13" xfId="3" applyFont="1" applyBorder="1" applyAlignment="1">
      <alignment horizontal="center" vertical="center"/>
    </xf>
    <xf numFmtId="0" fontId="2" fillId="0" borderId="16" xfId="3" applyFont="1" applyBorder="1" applyAlignment="1">
      <alignment horizontal="center" vertical="center"/>
    </xf>
    <xf numFmtId="0" fontId="0" fillId="0" borderId="0" xfId="0" applyBorder="1"/>
    <xf numFmtId="0" fontId="2" fillId="4" borderId="6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/>
    </xf>
    <xf numFmtId="44" fontId="3" fillId="0" borderId="0" xfId="4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/>
    <xf numFmtId="0" fontId="1" fillId="0" borderId="14" xfId="3" applyFont="1" applyBorder="1" applyAlignment="1">
      <alignment horizontal="center" vertical="center"/>
    </xf>
    <xf numFmtId="164" fontId="1" fillId="0" borderId="15" xfId="3" applyNumberFormat="1" applyFont="1" applyFill="1" applyBorder="1" applyAlignment="1">
      <alignment vertical="center"/>
    </xf>
    <xf numFmtId="0" fontId="1" fillId="0" borderId="5" xfId="3" applyFont="1" applyFill="1" applyBorder="1" applyAlignment="1">
      <alignment vertical="center"/>
    </xf>
    <xf numFmtId="164" fontId="1" fillId="2" borderId="15" xfId="3" applyNumberFormat="1" applyFont="1" applyFill="1" applyBorder="1" applyAlignment="1">
      <alignment vertical="center"/>
    </xf>
    <xf numFmtId="0" fontId="6" fillId="0" borderId="5" xfId="3" applyFont="1" applyFill="1" applyBorder="1" applyAlignment="1">
      <alignment horizontal="center" vertical="center"/>
    </xf>
    <xf numFmtId="0" fontId="1" fillId="0" borderId="5" xfId="3" applyFont="1" applyFill="1" applyBorder="1" applyAlignment="1">
      <alignment horizontal="center" vertical="center" wrapText="1"/>
    </xf>
    <xf numFmtId="44" fontId="1" fillId="0" borderId="0" xfId="5" applyFont="1" applyBorder="1" applyAlignment="1">
      <alignment horizontal="center" wrapText="1"/>
    </xf>
    <xf numFmtId="44" fontId="1" fillId="0" borderId="0" xfId="5" applyFont="1" applyBorder="1"/>
    <xf numFmtId="44" fontId="0" fillId="0" borderId="0" xfId="5" applyFont="1" applyBorder="1"/>
    <xf numFmtId="2" fontId="1" fillId="5" borderId="8" xfId="1" applyNumberFormat="1" applyFont="1" applyFill="1" applyBorder="1" applyAlignment="1">
      <alignment horizontal="center" vertical="center"/>
    </xf>
    <xf numFmtId="2" fontId="1" fillId="5" borderId="2" xfId="1" applyNumberFormat="1" applyFont="1" applyFill="1" applyBorder="1" applyAlignment="1">
      <alignment horizontal="center" vertical="center"/>
    </xf>
    <xf numFmtId="44" fontId="1" fillId="0" borderId="5" xfId="4" applyFont="1" applyFill="1" applyBorder="1" applyAlignment="1">
      <alignment horizontal="center" vertical="center"/>
    </xf>
    <xf numFmtId="2" fontId="1" fillId="5" borderId="17" xfId="1" applyNumberFormat="1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center" vertical="center"/>
    </xf>
    <xf numFmtId="2" fontId="1" fillId="5" borderId="7" xfId="1" applyNumberFormat="1" applyFont="1" applyFill="1" applyBorder="1" applyAlignment="1">
      <alignment horizontal="center" vertical="center"/>
    </xf>
    <xf numFmtId="0" fontId="3" fillId="0" borderId="5" xfId="3" applyFont="1" applyBorder="1" applyAlignment="1">
      <alignment horizontal="left" vertical="center"/>
    </xf>
    <xf numFmtId="0" fontId="2" fillId="4" borderId="18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5" xfId="3" applyFont="1" applyBorder="1" applyAlignment="1">
      <alignment horizontal="center" vertical="center"/>
    </xf>
    <xf numFmtId="164" fontId="4" fillId="0" borderId="5" xfId="3" applyNumberFormat="1" applyFont="1" applyFill="1" applyBorder="1" applyAlignment="1">
      <alignment horizontal="center" vertical="center"/>
    </xf>
    <xf numFmtId="49" fontId="1" fillId="0" borderId="5" xfId="3" applyNumberFormat="1" applyFont="1" applyFill="1" applyBorder="1" applyAlignment="1">
      <alignment horizontal="center" vertical="center"/>
    </xf>
    <xf numFmtId="44" fontId="1" fillId="0" borderId="5" xfId="4" applyFont="1" applyBorder="1" applyAlignment="1">
      <alignment horizontal="center" vertical="center"/>
    </xf>
    <xf numFmtId="0" fontId="2" fillId="0" borderId="5" xfId="3" applyFont="1" applyFill="1" applyBorder="1" applyAlignment="1">
      <alignment horizontal="center"/>
    </xf>
    <xf numFmtId="0" fontId="2" fillId="4" borderId="11" xfId="3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9" xfId="1" applyFont="1" applyFill="1" applyBorder="1" applyAlignment="1">
      <alignment horizontal="center" vertical="center"/>
    </xf>
    <xf numFmtId="0" fontId="2" fillId="5" borderId="10" xfId="1" applyFont="1" applyFill="1" applyBorder="1" applyAlignment="1">
      <alignment horizontal="left" vertical="center"/>
    </xf>
    <xf numFmtId="0" fontId="2" fillId="5" borderId="1" xfId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1" fillId="5" borderId="8" xfId="1" applyFont="1" applyFill="1" applyBorder="1" applyAlignment="1">
      <alignment horizontal="center" vertical="center"/>
    </xf>
    <xf numFmtId="0" fontId="1" fillId="5" borderId="8" xfId="1" applyFont="1" applyFill="1" applyBorder="1" applyAlignment="1">
      <alignment vertical="center" wrapText="1"/>
    </xf>
    <xf numFmtId="164" fontId="1" fillId="5" borderId="8" xfId="1" applyNumberFormat="1" applyFont="1" applyFill="1" applyBorder="1" applyAlignment="1">
      <alignment horizontal="right" vertical="center"/>
    </xf>
    <xf numFmtId="0" fontId="1" fillId="5" borderId="8" xfId="1" applyNumberFormat="1" applyFont="1" applyFill="1" applyBorder="1" applyAlignment="1">
      <alignment horizontal="center" vertical="center"/>
    </xf>
    <xf numFmtId="0" fontId="1" fillId="5" borderId="2" xfId="1" applyFont="1" applyFill="1" applyBorder="1" applyAlignment="1">
      <alignment vertical="center" wrapText="1"/>
    </xf>
    <xf numFmtId="164" fontId="1" fillId="5" borderId="2" xfId="1" applyNumberFormat="1" applyFont="1" applyFill="1" applyBorder="1" applyAlignment="1">
      <alignment horizontal="right" vertical="center"/>
    </xf>
    <xf numFmtId="0" fontId="1" fillId="5" borderId="2" xfId="1" applyNumberFormat="1" applyFont="1" applyFill="1" applyBorder="1" applyAlignment="1">
      <alignment horizontal="center" vertical="center"/>
    </xf>
    <xf numFmtId="0" fontId="1" fillId="5" borderId="2" xfId="1" applyNumberFormat="1" applyFont="1" applyFill="1" applyBorder="1" applyAlignment="1">
      <alignment horizontal="center" vertical="center" wrapText="1"/>
    </xf>
    <xf numFmtId="0" fontId="1" fillId="5" borderId="2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vertical="center" wrapText="1"/>
    </xf>
    <xf numFmtId="164" fontId="1" fillId="5" borderId="2" xfId="1" applyNumberFormat="1" applyFont="1" applyFill="1" applyBorder="1" applyAlignment="1">
      <alignment vertical="center"/>
    </xf>
    <xf numFmtId="0" fontId="1" fillId="5" borderId="7" xfId="1" applyFont="1" applyFill="1" applyBorder="1" applyAlignment="1">
      <alignment vertical="center"/>
    </xf>
    <xf numFmtId="164" fontId="1" fillId="5" borderId="7" xfId="1" applyNumberFormat="1" applyFont="1" applyFill="1" applyBorder="1" applyAlignment="1">
      <alignment horizontal="right" vertical="center"/>
    </xf>
    <xf numFmtId="0" fontId="1" fillId="5" borderId="7" xfId="1" applyNumberFormat="1" applyFont="1" applyFill="1" applyBorder="1" applyAlignment="1">
      <alignment horizontal="center" vertical="center"/>
    </xf>
    <xf numFmtId="0" fontId="1" fillId="5" borderId="7" xfId="1" applyFont="1" applyFill="1" applyBorder="1" applyAlignment="1">
      <alignment horizontal="center" vertical="center"/>
    </xf>
    <xf numFmtId="0" fontId="1" fillId="5" borderId="17" xfId="1" applyFont="1" applyFill="1" applyBorder="1" applyAlignment="1">
      <alignment horizontal="center" vertical="center"/>
    </xf>
    <xf numFmtId="0" fontId="1" fillId="5" borderId="17" xfId="1" applyFont="1" applyFill="1" applyBorder="1" applyAlignment="1">
      <alignment vertical="center"/>
    </xf>
    <xf numFmtId="164" fontId="1" fillId="5" borderId="17" xfId="1" applyNumberFormat="1" applyFont="1" applyFill="1" applyBorder="1" applyAlignment="1">
      <alignment horizontal="right" vertical="center"/>
    </xf>
    <xf numFmtId="0" fontId="1" fillId="5" borderId="17" xfId="1" applyNumberFormat="1" applyFont="1" applyFill="1" applyBorder="1" applyAlignment="1">
      <alignment horizontal="center" vertical="center"/>
    </xf>
    <xf numFmtId="0" fontId="1" fillId="5" borderId="8" xfId="1" applyFont="1" applyFill="1" applyBorder="1" applyAlignment="1">
      <alignment vertical="center"/>
    </xf>
    <xf numFmtId="0" fontId="1" fillId="5" borderId="0" xfId="1" applyFont="1" applyFill="1" applyBorder="1" applyAlignment="1">
      <alignment vertical="center"/>
    </xf>
    <xf numFmtId="0" fontId="1" fillId="5" borderId="7" xfId="1" applyFont="1" applyFill="1" applyBorder="1" applyAlignment="1">
      <alignment vertical="center" wrapText="1"/>
    </xf>
    <xf numFmtId="0" fontId="1" fillId="5" borderId="8" xfId="1" applyFont="1" applyFill="1" applyBorder="1" applyAlignment="1">
      <alignment horizontal="center" vertical="center" wrapText="1"/>
    </xf>
    <xf numFmtId="0" fontId="5" fillId="5" borderId="0" xfId="0" applyFont="1" applyFill="1" applyBorder="1"/>
    <xf numFmtId="0" fontId="1" fillId="5" borderId="2" xfId="1" applyFont="1" applyFill="1" applyBorder="1" applyAlignment="1">
      <alignment vertical="center"/>
    </xf>
    <xf numFmtId="0" fontId="1" fillId="5" borderId="7" xfId="1" applyNumberFormat="1" applyFont="1" applyFill="1" applyBorder="1" applyAlignment="1">
      <alignment horizontal="center" vertical="center" wrapText="1"/>
    </xf>
    <xf numFmtId="164" fontId="1" fillId="5" borderId="7" xfId="1" applyNumberFormat="1" applyFont="1" applyFill="1" applyBorder="1" applyAlignment="1">
      <alignment horizontal="right" vertical="center" wrapText="1"/>
    </xf>
    <xf numFmtId="0" fontId="1" fillId="5" borderId="17" xfId="1" applyNumberFormat="1" applyFont="1" applyFill="1" applyBorder="1" applyAlignment="1">
      <alignment horizontal="center" vertical="center" wrapText="1"/>
    </xf>
    <xf numFmtId="164" fontId="1" fillId="5" borderId="10" xfId="1" applyNumberFormat="1" applyFont="1" applyFill="1" applyBorder="1" applyAlignment="1">
      <alignment horizontal="right" vertical="center"/>
    </xf>
    <xf numFmtId="2" fontId="1" fillId="5" borderId="10" xfId="1" applyNumberFormat="1" applyFont="1" applyFill="1" applyBorder="1" applyAlignment="1">
      <alignment horizontal="center" vertical="center"/>
    </xf>
    <xf numFmtId="0" fontId="1" fillId="5" borderId="4" xfId="1" applyNumberFormat="1" applyFont="1" applyFill="1" applyBorder="1" applyAlignment="1">
      <alignment horizontal="center" vertical="center"/>
    </xf>
    <xf numFmtId="0" fontId="1" fillId="5" borderId="20" xfId="1" applyFont="1" applyFill="1" applyBorder="1" applyAlignment="1">
      <alignment horizontal="center" vertical="center"/>
    </xf>
    <xf numFmtId="0" fontId="10" fillId="5" borderId="5" xfId="7" applyFont="1" applyFill="1" applyBorder="1" applyAlignment="1">
      <alignment vertical="center"/>
    </xf>
    <xf numFmtId="0" fontId="10" fillId="5" borderId="5" xfId="7" applyFont="1" applyFill="1" applyBorder="1" applyAlignment="1">
      <alignment horizontal="center" vertical="center"/>
    </xf>
    <xf numFmtId="0" fontId="10" fillId="5" borderId="2" xfId="7" applyFont="1" applyFill="1" applyBorder="1" applyAlignment="1">
      <alignment horizontal="left" vertical="center" wrapText="1"/>
    </xf>
    <xf numFmtId="0" fontId="10" fillId="5" borderId="5" xfId="7" applyFont="1" applyFill="1" applyBorder="1" applyAlignment="1">
      <alignment vertical="center" wrapText="1"/>
    </xf>
    <xf numFmtId="4" fontId="10" fillId="5" borderId="5" xfId="7" applyNumberFormat="1" applyFont="1" applyFill="1" applyBorder="1" applyAlignment="1">
      <alignment horizontal="center" vertical="center"/>
    </xf>
    <xf numFmtId="0" fontId="10" fillId="5" borderId="17" xfId="7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wrapText="1"/>
    </xf>
    <xf numFmtId="164" fontId="1" fillId="5" borderId="2" xfId="1" applyNumberFormat="1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wrapText="1"/>
    </xf>
    <xf numFmtId="0" fontId="1" fillId="5" borderId="0" xfId="1" applyFont="1" applyFill="1" applyBorder="1"/>
    <xf numFmtId="164" fontId="1" fillId="5" borderId="0" xfId="1" applyNumberFormat="1" applyFont="1" applyFill="1" applyBorder="1" applyAlignment="1">
      <alignment vertical="center"/>
    </xf>
    <xf numFmtId="0" fontId="2" fillId="0" borderId="8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 wrapText="1"/>
    </xf>
    <xf numFmtId="165" fontId="2" fillId="0" borderId="8" xfId="3" applyNumberFormat="1" applyFont="1" applyBorder="1" applyAlignment="1">
      <alignment horizontal="center" vertical="center"/>
    </xf>
    <xf numFmtId="0" fontId="2" fillId="4" borderId="2" xfId="3" applyFont="1" applyFill="1" applyBorder="1" applyAlignment="1">
      <alignment horizontal="center" vertical="center"/>
    </xf>
    <xf numFmtId="0" fontId="2" fillId="4" borderId="2" xfId="3" applyFont="1" applyFill="1" applyBorder="1" applyAlignment="1">
      <alignment vertical="center"/>
    </xf>
    <xf numFmtId="0" fontId="1" fillId="0" borderId="2" xfId="3" applyFont="1" applyFill="1" applyBorder="1" applyAlignment="1">
      <alignment horizontal="center" vertical="center"/>
    </xf>
    <xf numFmtId="0" fontId="1" fillId="0" borderId="17" xfId="3" applyFont="1" applyFill="1" applyBorder="1" applyAlignment="1">
      <alignment horizontal="center" vertical="center"/>
    </xf>
    <xf numFmtId="0" fontId="1" fillId="0" borderId="2" xfId="3" applyFont="1" applyFill="1" applyBorder="1" applyAlignment="1">
      <alignment horizontal="left" vertical="center"/>
    </xf>
    <xf numFmtId="0" fontId="1" fillId="0" borderId="2" xfId="3" applyFont="1" applyFill="1" applyBorder="1" applyAlignment="1">
      <alignment horizontal="center" vertical="center" wrapText="1"/>
    </xf>
    <xf numFmtId="164" fontId="1" fillId="0" borderId="2" xfId="3" applyNumberFormat="1" applyFont="1" applyFill="1" applyBorder="1" applyAlignment="1">
      <alignment horizontal="right" vertical="center"/>
    </xf>
    <xf numFmtId="0" fontId="1" fillId="0" borderId="17" xfId="3" applyFont="1" applyFill="1" applyBorder="1" applyAlignment="1">
      <alignment horizontal="left" vertical="center"/>
    </xf>
    <xf numFmtId="0" fontId="1" fillId="0" borderId="17" xfId="3" applyFont="1" applyFill="1" applyBorder="1" applyAlignment="1">
      <alignment horizontal="center" vertical="center" wrapText="1"/>
    </xf>
    <xf numFmtId="164" fontId="1" fillId="0" borderId="17" xfId="3" applyNumberFormat="1" applyFont="1" applyFill="1" applyBorder="1" applyAlignment="1">
      <alignment horizontal="right" vertical="center"/>
    </xf>
    <xf numFmtId="0" fontId="11" fillId="0" borderId="0" xfId="0" applyFont="1"/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/>
    <xf numFmtId="49" fontId="1" fillId="0" borderId="5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164" fontId="5" fillId="5" borderId="0" xfId="0" applyNumberFormat="1" applyFont="1" applyFill="1" applyBorder="1"/>
    <xf numFmtId="164" fontId="0" fillId="0" borderId="0" xfId="0" applyNumberFormat="1" applyBorder="1"/>
    <xf numFmtId="164" fontId="11" fillId="0" borderId="0" xfId="0" applyNumberFormat="1" applyFont="1"/>
    <xf numFmtId="0" fontId="2" fillId="5" borderId="1" xfId="1" applyFont="1" applyFill="1" applyBorder="1" applyAlignment="1">
      <alignment horizontal="center" vertical="center"/>
    </xf>
    <xf numFmtId="164" fontId="1" fillId="5" borderId="3" xfId="1" applyNumberFormat="1" applyFont="1" applyFill="1" applyBorder="1" applyAlignment="1">
      <alignment horizontal="right" vertical="center"/>
    </xf>
    <xf numFmtId="164" fontId="1" fillId="5" borderId="19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3" borderId="14" xfId="3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center"/>
    </xf>
    <xf numFmtId="0" fontId="2" fillId="3" borderId="15" xfId="3" applyFont="1" applyFill="1" applyBorder="1" applyAlignment="1">
      <alignment horizontal="center" vertical="center"/>
    </xf>
  </cellXfs>
  <cellStyles count="8">
    <cellStyle name="Normalny" xfId="0" builtinId="0"/>
    <cellStyle name="Normalny 2" xfId="1"/>
    <cellStyle name="Normalny 2 2" xfId="7"/>
    <cellStyle name="Normalny 3" xfId="3"/>
    <cellStyle name="Normalny 4" xfId="6"/>
    <cellStyle name="Walutowy" xfId="5" builtinId="4"/>
    <cellStyle name="Walutowy 2" xfId="2"/>
    <cellStyle name="Walutowy 3" xfId="4"/>
  </cellStyles>
  <dxfs count="0"/>
  <tableStyles count="0" defaultTableStyle="TableStyleMedium2" defaultPivotStyle="PivotStyleLight16"/>
  <colors>
    <mruColors>
      <color rgb="FF66FFFF"/>
      <color rgb="FF00CCFF"/>
      <color rgb="FF101BFC"/>
      <color rgb="FF99CCFF"/>
      <color rgb="FFFFFFFF"/>
      <color rgb="FF11A2FB"/>
      <color rgb="FF11F0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7"/>
  <sheetViews>
    <sheetView view="pageLayout" topLeftCell="C1" zoomScaleNormal="85" workbookViewId="0">
      <selection activeCell="J2" sqref="J2"/>
    </sheetView>
  </sheetViews>
  <sheetFormatPr defaultRowHeight="15"/>
  <cols>
    <col min="1" max="1" width="4.7109375" style="79" bestFit="1" customWidth="1"/>
    <col min="2" max="2" width="37.7109375" style="79" customWidth="1"/>
    <col min="3" max="3" width="21.42578125" style="79" customWidth="1"/>
    <col min="4" max="4" width="15" style="79" customWidth="1"/>
    <col min="5" max="5" width="14.28515625" style="79" customWidth="1"/>
    <col min="6" max="6" width="12.85546875" style="79" customWidth="1"/>
    <col min="7" max="7" width="13.85546875" style="79" bestFit="1" customWidth="1"/>
    <col min="8" max="8" width="14.140625" style="79" customWidth="1"/>
    <col min="9" max="9" width="11.140625" style="79" customWidth="1"/>
    <col min="10" max="10" width="33" style="79" customWidth="1"/>
    <col min="11" max="16384" width="9.140625" style="79"/>
  </cols>
  <sheetData>
    <row r="1" spans="1:10" ht="16.5" thickTop="1" thickBot="1">
      <c r="A1" s="49" t="s">
        <v>1</v>
      </c>
      <c r="B1" s="50" t="s">
        <v>541</v>
      </c>
      <c r="C1" s="84"/>
      <c r="D1" s="85"/>
      <c r="E1" s="86"/>
      <c r="F1" s="123" t="s">
        <v>16</v>
      </c>
      <c r="G1" s="123"/>
      <c r="H1" s="123"/>
      <c r="I1" s="123"/>
    </row>
    <row r="2" spans="1:10" ht="60.75" customHeight="1" thickTop="1" thickBot="1">
      <c r="A2" s="51" t="s">
        <v>0</v>
      </c>
      <c r="B2" s="51" t="s">
        <v>17</v>
      </c>
      <c r="C2" s="52" t="s">
        <v>25</v>
      </c>
      <c r="D2" s="53" t="s">
        <v>18</v>
      </c>
      <c r="E2" s="54" t="s">
        <v>19</v>
      </c>
      <c r="F2" s="51" t="s">
        <v>20</v>
      </c>
      <c r="G2" s="51" t="s">
        <v>21</v>
      </c>
      <c r="H2" s="51" t="s">
        <v>22</v>
      </c>
      <c r="I2" s="55" t="s">
        <v>23</v>
      </c>
    </row>
    <row r="3" spans="1:10" ht="40.5" customHeight="1" thickTop="1">
      <c r="A3" s="56" t="s">
        <v>1</v>
      </c>
      <c r="B3" s="57" t="s">
        <v>83</v>
      </c>
      <c r="C3" s="58">
        <v>138600</v>
      </c>
      <c r="D3" s="33">
        <v>48.45</v>
      </c>
      <c r="E3" s="59" t="s">
        <v>109</v>
      </c>
      <c r="F3" s="56" t="s">
        <v>114</v>
      </c>
      <c r="G3" s="56" t="s">
        <v>115</v>
      </c>
      <c r="H3" s="56" t="s">
        <v>116</v>
      </c>
      <c r="I3" s="56" t="s">
        <v>117</v>
      </c>
    </row>
    <row r="4" spans="1:10" ht="75">
      <c r="A4" s="37" t="s">
        <v>2</v>
      </c>
      <c r="B4" s="60" t="s">
        <v>84</v>
      </c>
      <c r="C4" s="61">
        <f>1500*D4</f>
        <v>276435</v>
      </c>
      <c r="D4" s="34">
        <v>184.29</v>
      </c>
      <c r="E4" s="62">
        <v>1978</v>
      </c>
      <c r="F4" s="37" t="s">
        <v>118</v>
      </c>
      <c r="G4" s="37" t="s">
        <v>114</v>
      </c>
      <c r="H4" s="37" t="s">
        <v>120</v>
      </c>
      <c r="I4" s="37" t="s">
        <v>119</v>
      </c>
      <c r="J4" s="94" t="s">
        <v>127</v>
      </c>
    </row>
    <row r="5" spans="1:10" ht="45">
      <c r="A5" s="37" t="s">
        <v>3</v>
      </c>
      <c r="B5" s="60" t="s">
        <v>85</v>
      </c>
      <c r="C5" s="61">
        <f t="shared" ref="C5:C26" si="0">1500*D5</f>
        <v>220650</v>
      </c>
      <c r="D5" s="34">
        <v>147.1</v>
      </c>
      <c r="E5" s="62">
        <v>1982</v>
      </c>
      <c r="F5" s="37" t="s">
        <v>118</v>
      </c>
      <c r="G5" s="37" t="s">
        <v>114</v>
      </c>
      <c r="H5" s="37" t="s">
        <v>120</v>
      </c>
      <c r="I5" s="37" t="s">
        <v>119</v>
      </c>
      <c r="J5" s="94" t="s">
        <v>128</v>
      </c>
    </row>
    <row r="6" spans="1:10" ht="25.5">
      <c r="A6" s="37" t="s">
        <v>4</v>
      </c>
      <c r="B6" s="60" t="s">
        <v>372</v>
      </c>
      <c r="C6" s="61">
        <v>198356.14</v>
      </c>
      <c r="D6" s="34"/>
      <c r="E6" s="63" t="s">
        <v>110</v>
      </c>
      <c r="F6" s="37" t="s">
        <v>118</v>
      </c>
      <c r="G6" s="37" t="s">
        <v>121</v>
      </c>
      <c r="H6" s="37" t="s">
        <v>122</v>
      </c>
      <c r="I6" s="37" t="s">
        <v>123</v>
      </c>
    </row>
    <row r="7" spans="1:10" ht="25.5">
      <c r="A7" s="37" t="s">
        <v>5</v>
      </c>
      <c r="B7" s="60" t="s">
        <v>86</v>
      </c>
      <c r="C7" s="61">
        <v>78750</v>
      </c>
      <c r="D7" s="34">
        <v>26</v>
      </c>
      <c r="E7" s="63" t="s">
        <v>110</v>
      </c>
      <c r="F7" s="37" t="s">
        <v>114</v>
      </c>
      <c r="G7" s="37" t="s">
        <v>115</v>
      </c>
      <c r="H7" s="37" t="s">
        <v>122</v>
      </c>
      <c r="I7" s="37" t="s">
        <v>123</v>
      </c>
    </row>
    <row r="8" spans="1:10" ht="25.5">
      <c r="A8" s="37" t="s">
        <v>6</v>
      </c>
      <c r="B8" s="60" t="s">
        <v>87</v>
      </c>
      <c r="C8" s="61">
        <v>63285</v>
      </c>
      <c r="D8" s="34">
        <v>27</v>
      </c>
      <c r="E8" s="63" t="s">
        <v>110</v>
      </c>
      <c r="F8" s="37" t="s">
        <v>373</v>
      </c>
      <c r="G8" s="37" t="s">
        <v>124</v>
      </c>
      <c r="H8" s="37" t="s">
        <v>122</v>
      </c>
      <c r="I8" s="37" t="s">
        <v>123</v>
      </c>
    </row>
    <row r="9" spans="1:10" ht="45">
      <c r="A9" s="37" t="s">
        <v>7</v>
      </c>
      <c r="B9" s="60" t="s">
        <v>88</v>
      </c>
      <c r="C9" s="61">
        <f t="shared" si="0"/>
        <v>327195</v>
      </c>
      <c r="D9" s="34">
        <v>218.13</v>
      </c>
      <c r="E9" s="63" t="s">
        <v>110</v>
      </c>
      <c r="F9" s="37" t="s">
        <v>118</v>
      </c>
      <c r="G9" s="37" t="s">
        <v>121</v>
      </c>
      <c r="H9" s="37" t="s">
        <v>122</v>
      </c>
      <c r="I9" s="37" t="s">
        <v>123</v>
      </c>
      <c r="J9" s="94" t="s">
        <v>129</v>
      </c>
    </row>
    <row r="10" spans="1:10" ht="25.5">
      <c r="A10" s="37" t="s">
        <v>8</v>
      </c>
      <c r="B10" s="60" t="s">
        <v>89</v>
      </c>
      <c r="C10" s="61">
        <f t="shared" si="0"/>
        <v>101880</v>
      </c>
      <c r="D10" s="34">
        <v>67.92</v>
      </c>
      <c r="E10" s="63" t="s">
        <v>110</v>
      </c>
      <c r="F10" s="37" t="s">
        <v>114</v>
      </c>
      <c r="G10" s="37" t="s">
        <v>115</v>
      </c>
      <c r="H10" s="37" t="s">
        <v>122</v>
      </c>
      <c r="I10" s="37" t="s">
        <v>123</v>
      </c>
    </row>
    <row r="11" spans="1:10" ht="25.5">
      <c r="A11" s="37" t="s">
        <v>9</v>
      </c>
      <c r="B11" s="60" t="s">
        <v>90</v>
      </c>
      <c r="C11" s="61">
        <f t="shared" si="0"/>
        <v>207810</v>
      </c>
      <c r="D11" s="34">
        <v>138.54</v>
      </c>
      <c r="E11" s="63" t="s">
        <v>110</v>
      </c>
      <c r="F11" s="37" t="s">
        <v>114</v>
      </c>
      <c r="G11" s="37" t="s">
        <v>115</v>
      </c>
      <c r="H11" s="37" t="s">
        <v>122</v>
      </c>
      <c r="I11" s="37" t="s">
        <v>123</v>
      </c>
    </row>
    <row r="12" spans="1:10" ht="33" customHeight="1">
      <c r="A12" s="37" t="s">
        <v>10</v>
      </c>
      <c r="B12" s="60" t="s">
        <v>91</v>
      </c>
      <c r="C12" s="61">
        <f t="shared" si="0"/>
        <v>218924.99999999997</v>
      </c>
      <c r="D12" s="34">
        <v>145.94999999999999</v>
      </c>
      <c r="E12" s="63" t="s">
        <v>110</v>
      </c>
      <c r="F12" s="37" t="s">
        <v>114</v>
      </c>
      <c r="G12" s="37" t="s">
        <v>115</v>
      </c>
      <c r="H12" s="37" t="s">
        <v>122</v>
      </c>
      <c r="I12" s="37" t="s">
        <v>123</v>
      </c>
    </row>
    <row r="13" spans="1:10" ht="25.5">
      <c r="A13" s="37" t="s">
        <v>11</v>
      </c>
      <c r="B13" s="60" t="s">
        <v>92</v>
      </c>
      <c r="C13" s="61">
        <f t="shared" si="0"/>
        <v>199230</v>
      </c>
      <c r="D13" s="34">
        <v>132.82</v>
      </c>
      <c r="E13" s="63" t="s">
        <v>110</v>
      </c>
      <c r="F13" s="37" t="s">
        <v>114</v>
      </c>
      <c r="G13" s="37" t="s">
        <v>124</v>
      </c>
      <c r="H13" s="37" t="s">
        <v>122</v>
      </c>
      <c r="I13" s="37" t="s">
        <v>123</v>
      </c>
    </row>
    <row r="14" spans="1:10" ht="41.25" customHeight="1">
      <c r="A14" s="37" t="s">
        <v>12</v>
      </c>
      <c r="B14" s="60" t="s">
        <v>93</v>
      </c>
      <c r="C14" s="61">
        <f t="shared" si="0"/>
        <v>108000</v>
      </c>
      <c r="D14" s="34">
        <v>72</v>
      </c>
      <c r="E14" s="62" t="s">
        <v>111</v>
      </c>
      <c r="F14" s="37" t="s">
        <v>114</v>
      </c>
      <c r="G14" s="37" t="s">
        <v>121</v>
      </c>
      <c r="H14" s="37" t="s">
        <v>120</v>
      </c>
      <c r="I14" s="37" t="s">
        <v>119</v>
      </c>
      <c r="J14" s="94" t="s">
        <v>130</v>
      </c>
    </row>
    <row r="15" spans="1:10" ht="25.5">
      <c r="A15" s="37" t="s">
        <v>13</v>
      </c>
      <c r="B15" s="60" t="s">
        <v>94</v>
      </c>
      <c r="C15" s="61">
        <f t="shared" si="0"/>
        <v>320220</v>
      </c>
      <c r="D15" s="34">
        <v>213.48</v>
      </c>
      <c r="E15" s="62" t="s">
        <v>112</v>
      </c>
      <c r="F15" s="37" t="s">
        <v>114</v>
      </c>
      <c r="G15" s="37" t="s">
        <v>125</v>
      </c>
      <c r="H15" s="37" t="s">
        <v>116</v>
      </c>
      <c r="I15" s="37" t="s">
        <v>119</v>
      </c>
    </row>
    <row r="16" spans="1:10" ht="25.5">
      <c r="A16" s="37" t="s">
        <v>32</v>
      </c>
      <c r="B16" s="60" t="s">
        <v>95</v>
      </c>
      <c r="C16" s="61">
        <f t="shared" si="0"/>
        <v>47955</v>
      </c>
      <c r="D16" s="34">
        <v>31.97</v>
      </c>
      <c r="E16" s="63" t="s">
        <v>110</v>
      </c>
      <c r="F16" s="37" t="s">
        <v>114</v>
      </c>
      <c r="G16" s="37"/>
      <c r="H16" s="37" t="s">
        <v>122</v>
      </c>
      <c r="I16" s="37" t="s">
        <v>123</v>
      </c>
      <c r="J16" s="94"/>
    </row>
    <row r="17" spans="1:10" ht="25.5">
      <c r="A17" s="37" t="s">
        <v>33</v>
      </c>
      <c r="B17" s="60" t="s">
        <v>96</v>
      </c>
      <c r="C17" s="61">
        <f t="shared" si="0"/>
        <v>191160</v>
      </c>
      <c r="D17" s="34">
        <v>127.44</v>
      </c>
      <c r="E17" s="63" t="s">
        <v>110</v>
      </c>
      <c r="F17" s="37" t="s">
        <v>114</v>
      </c>
      <c r="G17" s="37" t="s">
        <v>115</v>
      </c>
      <c r="H17" s="37" t="s">
        <v>122</v>
      </c>
      <c r="I17" s="37" t="s">
        <v>123</v>
      </c>
      <c r="J17" s="79" t="s">
        <v>131</v>
      </c>
    </row>
    <row r="18" spans="1:10" ht="45" customHeight="1">
      <c r="A18" s="37" t="s">
        <v>38</v>
      </c>
      <c r="B18" s="60" t="s">
        <v>97</v>
      </c>
      <c r="C18" s="61">
        <f t="shared" si="0"/>
        <v>180420</v>
      </c>
      <c r="D18" s="34">
        <v>120.28</v>
      </c>
      <c r="E18" s="63" t="s">
        <v>110</v>
      </c>
      <c r="F18" s="37" t="s">
        <v>114</v>
      </c>
      <c r="G18" s="37" t="s">
        <v>115</v>
      </c>
      <c r="H18" s="37" t="s">
        <v>122</v>
      </c>
      <c r="I18" s="37" t="s">
        <v>123</v>
      </c>
      <c r="J18" s="94" t="s">
        <v>132</v>
      </c>
    </row>
    <row r="19" spans="1:10" ht="39.75" customHeight="1">
      <c r="A19" s="37" t="s">
        <v>39</v>
      </c>
      <c r="B19" s="60" t="s">
        <v>98</v>
      </c>
      <c r="C19" s="61">
        <f>1500*D19</f>
        <v>43095</v>
      </c>
      <c r="D19" s="34">
        <v>28.73</v>
      </c>
      <c r="E19" s="63" t="s">
        <v>110</v>
      </c>
      <c r="F19" s="37" t="s">
        <v>114</v>
      </c>
      <c r="G19" s="37" t="s">
        <v>115</v>
      </c>
      <c r="H19" s="37" t="s">
        <v>122</v>
      </c>
      <c r="I19" s="37" t="s">
        <v>119</v>
      </c>
    </row>
    <row r="20" spans="1:10" ht="25.5">
      <c r="A20" s="37" t="s">
        <v>40</v>
      </c>
      <c r="B20" s="60" t="s">
        <v>100</v>
      </c>
      <c r="C20" s="61">
        <f t="shared" si="0"/>
        <v>205980</v>
      </c>
      <c r="D20" s="34">
        <v>137.32</v>
      </c>
      <c r="E20" s="63" t="s">
        <v>110</v>
      </c>
      <c r="F20" s="37" t="s">
        <v>114</v>
      </c>
      <c r="G20" s="37" t="s">
        <v>115</v>
      </c>
      <c r="H20" s="37" t="s">
        <v>122</v>
      </c>
      <c r="I20" s="37" t="s">
        <v>117</v>
      </c>
      <c r="J20" s="79" t="s">
        <v>133</v>
      </c>
    </row>
    <row r="21" spans="1:10" ht="25.5">
      <c r="A21" s="37" t="s">
        <v>41</v>
      </c>
      <c r="B21" s="60" t="s">
        <v>101</v>
      </c>
      <c r="C21" s="61">
        <f t="shared" si="0"/>
        <v>515130</v>
      </c>
      <c r="D21" s="34">
        <v>343.42</v>
      </c>
      <c r="E21" s="63" t="s">
        <v>112</v>
      </c>
      <c r="F21" s="37" t="s">
        <v>114</v>
      </c>
      <c r="G21" s="37" t="s">
        <v>125</v>
      </c>
      <c r="H21" s="37" t="s">
        <v>116</v>
      </c>
      <c r="I21" s="37" t="s">
        <v>117</v>
      </c>
      <c r="J21" s="79" t="s">
        <v>131</v>
      </c>
    </row>
    <row r="22" spans="1:10" ht="25.5">
      <c r="A22" s="37" t="s">
        <v>42</v>
      </c>
      <c r="B22" s="60" t="s">
        <v>102</v>
      </c>
      <c r="C22" s="61">
        <f t="shared" si="0"/>
        <v>284790</v>
      </c>
      <c r="D22" s="34">
        <v>189.86</v>
      </c>
      <c r="E22" s="63" t="s">
        <v>110</v>
      </c>
      <c r="F22" s="37" t="s">
        <v>114</v>
      </c>
      <c r="G22" s="37" t="s">
        <v>115</v>
      </c>
      <c r="H22" s="37" t="s">
        <v>122</v>
      </c>
      <c r="I22" s="37" t="s">
        <v>123</v>
      </c>
    </row>
    <row r="23" spans="1:10" ht="25.5">
      <c r="A23" s="37" t="s">
        <v>43</v>
      </c>
      <c r="B23" s="60" t="s">
        <v>103</v>
      </c>
      <c r="C23" s="61">
        <f t="shared" si="0"/>
        <v>235215</v>
      </c>
      <c r="D23" s="34">
        <v>156.81</v>
      </c>
      <c r="E23" s="63" t="s">
        <v>110</v>
      </c>
      <c r="F23" s="37" t="s">
        <v>114</v>
      </c>
      <c r="G23" s="37" t="s">
        <v>114</v>
      </c>
      <c r="H23" s="37" t="s">
        <v>122</v>
      </c>
      <c r="I23" s="37" t="s">
        <v>117</v>
      </c>
      <c r="J23" s="79" t="s">
        <v>134</v>
      </c>
    </row>
    <row r="24" spans="1:10" ht="38.25">
      <c r="A24" s="37" t="s">
        <v>44</v>
      </c>
      <c r="B24" s="60" t="s">
        <v>104</v>
      </c>
      <c r="C24" s="61">
        <f t="shared" si="0"/>
        <v>359865</v>
      </c>
      <c r="D24" s="34">
        <v>239.91</v>
      </c>
      <c r="E24" s="63" t="s">
        <v>112</v>
      </c>
      <c r="F24" s="64" t="s">
        <v>126</v>
      </c>
      <c r="G24" s="37" t="s">
        <v>125</v>
      </c>
      <c r="H24" s="37" t="s">
        <v>116</v>
      </c>
      <c r="I24" s="37" t="s">
        <v>117</v>
      </c>
    </row>
    <row r="25" spans="1:10" ht="25.5">
      <c r="A25" s="37" t="s">
        <v>45</v>
      </c>
      <c r="B25" s="60" t="s">
        <v>105</v>
      </c>
      <c r="C25" s="61">
        <f t="shared" si="0"/>
        <v>142770</v>
      </c>
      <c r="D25" s="34">
        <v>95.18</v>
      </c>
      <c r="E25" s="63" t="s">
        <v>110</v>
      </c>
      <c r="F25" s="37" t="s">
        <v>114</v>
      </c>
      <c r="G25" s="37" t="s">
        <v>125</v>
      </c>
      <c r="H25" s="37" t="s">
        <v>116</v>
      </c>
      <c r="I25" s="37" t="s">
        <v>117</v>
      </c>
    </row>
    <row r="26" spans="1:10" ht="30">
      <c r="A26" s="37" t="s">
        <v>46</v>
      </c>
      <c r="B26" s="60" t="s">
        <v>106</v>
      </c>
      <c r="C26" s="61">
        <f t="shared" si="0"/>
        <v>327945</v>
      </c>
      <c r="D26" s="34">
        <v>218.63</v>
      </c>
      <c r="E26" s="63" t="s">
        <v>111</v>
      </c>
      <c r="F26" s="37" t="s">
        <v>114</v>
      </c>
      <c r="G26" s="37" t="s">
        <v>125</v>
      </c>
      <c r="H26" s="37" t="s">
        <v>116</v>
      </c>
      <c r="I26" s="37" t="s">
        <v>119</v>
      </c>
      <c r="J26" s="94" t="s">
        <v>135</v>
      </c>
    </row>
    <row r="27" spans="1:10" ht="105">
      <c r="A27" s="37" t="s">
        <v>47</v>
      </c>
      <c r="B27" s="65" t="s">
        <v>99</v>
      </c>
      <c r="C27" s="61">
        <f>2500*D27</f>
        <v>2386175</v>
      </c>
      <c r="D27" s="34">
        <v>954.47</v>
      </c>
      <c r="E27" s="63" t="s">
        <v>113</v>
      </c>
      <c r="F27" s="37" t="s">
        <v>114</v>
      </c>
      <c r="G27" s="37" t="s">
        <v>115</v>
      </c>
      <c r="H27" s="37" t="s">
        <v>122</v>
      </c>
      <c r="I27" s="37" t="s">
        <v>123</v>
      </c>
      <c r="J27" s="94" t="s">
        <v>136</v>
      </c>
    </row>
    <row r="28" spans="1:10" ht="63.75">
      <c r="A28" s="37" t="s">
        <v>48</v>
      </c>
      <c r="B28" s="60" t="s">
        <v>439</v>
      </c>
      <c r="C28" s="95">
        <f>D28*2500</f>
        <v>5542150</v>
      </c>
      <c r="D28" s="34">
        <v>2216.86</v>
      </c>
      <c r="E28" s="63" t="s">
        <v>114</v>
      </c>
      <c r="F28" s="37" t="s">
        <v>121</v>
      </c>
      <c r="G28" s="37" t="s">
        <v>120</v>
      </c>
      <c r="H28" s="37" t="s">
        <v>370</v>
      </c>
      <c r="I28" s="37"/>
      <c r="J28" s="94" t="s">
        <v>371</v>
      </c>
    </row>
    <row r="29" spans="1:10" ht="25.5">
      <c r="A29" s="37" t="s">
        <v>48</v>
      </c>
      <c r="B29" s="60" t="s">
        <v>107</v>
      </c>
      <c r="C29" s="61">
        <f>2500*D29</f>
        <v>94550</v>
      </c>
      <c r="D29" s="34">
        <v>37.82</v>
      </c>
      <c r="E29" s="63" t="s">
        <v>110</v>
      </c>
      <c r="F29" s="37" t="s">
        <v>114</v>
      </c>
      <c r="G29" s="37" t="s">
        <v>115</v>
      </c>
      <c r="H29" s="37" t="s">
        <v>122</v>
      </c>
      <c r="I29" s="37" t="s">
        <v>123</v>
      </c>
    </row>
    <row r="30" spans="1:10" ht="25.5">
      <c r="A30" s="37" t="s">
        <v>49</v>
      </c>
      <c r="B30" s="60" t="s">
        <v>108</v>
      </c>
      <c r="C30" s="61">
        <f>2500*D30</f>
        <v>94400</v>
      </c>
      <c r="D30" s="34">
        <v>37.76</v>
      </c>
      <c r="E30" s="63" t="s">
        <v>110</v>
      </c>
      <c r="F30" s="37" t="s">
        <v>114</v>
      </c>
      <c r="G30" s="37" t="s">
        <v>124</v>
      </c>
      <c r="H30" s="37" t="s">
        <v>122</v>
      </c>
      <c r="I30" s="37" t="s">
        <v>123</v>
      </c>
    </row>
    <row r="31" spans="1:10">
      <c r="A31" s="37" t="s">
        <v>50</v>
      </c>
      <c r="B31" s="60" t="s">
        <v>140</v>
      </c>
      <c r="C31" s="66">
        <v>50731.55</v>
      </c>
      <c r="D31" s="34"/>
      <c r="E31" s="62">
        <v>2012</v>
      </c>
      <c r="F31" s="37"/>
      <c r="G31" s="37"/>
      <c r="H31" s="37"/>
      <c r="I31" s="37"/>
    </row>
    <row r="32" spans="1:10">
      <c r="A32" s="37" t="s">
        <v>51</v>
      </c>
      <c r="B32" s="60" t="s">
        <v>141</v>
      </c>
      <c r="C32" s="66">
        <v>50731.55</v>
      </c>
      <c r="D32" s="34"/>
      <c r="E32" s="62">
        <v>2012</v>
      </c>
      <c r="F32" s="37"/>
      <c r="G32" s="37"/>
      <c r="H32" s="37"/>
      <c r="I32" s="37"/>
    </row>
    <row r="33" spans="1:10">
      <c r="A33" s="37" t="s">
        <v>52</v>
      </c>
      <c r="B33" s="60" t="s">
        <v>142</v>
      </c>
      <c r="C33" s="66">
        <v>50731.55</v>
      </c>
      <c r="D33" s="34"/>
      <c r="E33" s="62">
        <v>2012</v>
      </c>
      <c r="F33" s="37"/>
      <c r="G33" s="37"/>
      <c r="H33" s="37"/>
      <c r="I33" s="37"/>
    </row>
    <row r="34" spans="1:10">
      <c r="A34" s="37" t="s">
        <v>53</v>
      </c>
      <c r="B34" s="96" t="s">
        <v>352</v>
      </c>
      <c r="C34" s="61">
        <v>18380</v>
      </c>
      <c r="D34" s="34"/>
      <c r="E34" s="62">
        <v>2014</v>
      </c>
      <c r="F34" s="37"/>
      <c r="G34" s="37"/>
      <c r="H34" s="37"/>
      <c r="I34" s="37"/>
    </row>
    <row r="35" spans="1:10">
      <c r="A35" s="37" t="s">
        <v>54</v>
      </c>
      <c r="B35" s="67" t="s">
        <v>351</v>
      </c>
      <c r="C35" s="68">
        <v>410586.74</v>
      </c>
      <c r="D35" s="38"/>
      <c r="E35" s="69"/>
      <c r="F35" s="70"/>
      <c r="G35" s="70"/>
      <c r="H35" s="70"/>
      <c r="I35" s="70"/>
    </row>
    <row r="36" spans="1:10" ht="15.75" thickBot="1">
      <c r="A36" s="71" t="s">
        <v>55</v>
      </c>
      <c r="B36" s="72" t="s">
        <v>24</v>
      </c>
      <c r="C36" s="73">
        <v>20000</v>
      </c>
      <c r="D36" s="36"/>
      <c r="E36" s="74"/>
      <c r="F36" s="71"/>
      <c r="G36" s="71"/>
      <c r="H36" s="71"/>
      <c r="I36" s="71"/>
    </row>
    <row r="37" spans="1:10" ht="15.75" thickTop="1">
      <c r="A37" s="97"/>
      <c r="B37" s="76"/>
      <c r="C37" s="97"/>
      <c r="D37" s="97"/>
      <c r="E37" s="97"/>
      <c r="F37" s="97"/>
      <c r="G37" s="97"/>
      <c r="H37" s="97"/>
      <c r="I37" s="97"/>
    </row>
    <row r="38" spans="1:10" ht="15.75" thickBot="1">
      <c r="A38" s="97"/>
      <c r="B38" s="76"/>
      <c r="C38" s="97"/>
      <c r="D38" s="97"/>
      <c r="E38" s="97"/>
      <c r="F38" s="97"/>
      <c r="G38" s="97"/>
      <c r="H38" s="97"/>
      <c r="I38" s="97"/>
    </row>
    <row r="39" spans="1:10" ht="16.5" thickTop="1" thickBot="1">
      <c r="A39" s="49" t="s">
        <v>2</v>
      </c>
      <c r="B39" s="50" t="s">
        <v>73</v>
      </c>
      <c r="C39" s="84"/>
      <c r="D39" s="85"/>
      <c r="E39" s="86"/>
      <c r="F39" s="123" t="s">
        <v>16</v>
      </c>
      <c r="G39" s="123"/>
      <c r="H39" s="123"/>
      <c r="I39" s="123"/>
    </row>
    <row r="40" spans="1:10" ht="60" customHeight="1" thickTop="1" thickBot="1">
      <c r="A40" s="51" t="s">
        <v>0</v>
      </c>
      <c r="B40" s="51" t="s">
        <v>17</v>
      </c>
      <c r="C40" s="52" t="s">
        <v>25</v>
      </c>
      <c r="D40" s="53" t="s">
        <v>18</v>
      </c>
      <c r="E40" s="54" t="s">
        <v>19</v>
      </c>
      <c r="F40" s="51" t="s">
        <v>20</v>
      </c>
      <c r="G40" s="51" t="s">
        <v>21</v>
      </c>
      <c r="H40" s="51" t="s">
        <v>22</v>
      </c>
      <c r="I40" s="55" t="s">
        <v>23</v>
      </c>
    </row>
    <row r="41" spans="1:10" ht="15.75" thickTop="1">
      <c r="A41" s="56" t="s">
        <v>1</v>
      </c>
      <c r="B41" s="75" t="s">
        <v>349</v>
      </c>
      <c r="C41" s="58"/>
      <c r="D41" s="33"/>
      <c r="E41" s="59"/>
      <c r="F41" s="56"/>
      <c r="G41" s="56"/>
      <c r="H41" s="56"/>
      <c r="I41" s="56"/>
    </row>
    <row r="42" spans="1:10" ht="15.75" thickBot="1">
      <c r="A42" s="71" t="s">
        <v>2</v>
      </c>
      <c r="B42" s="72" t="s">
        <v>24</v>
      </c>
      <c r="C42" s="73">
        <v>91764.34</v>
      </c>
      <c r="D42" s="36"/>
      <c r="E42" s="74"/>
      <c r="F42" s="71"/>
      <c r="G42" s="71"/>
      <c r="H42" s="71"/>
      <c r="I42" s="71"/>
    </row>
    <row r="43" spans="1:10" ht="15.75" thickTop="1">
      <c r="A43" s="76"/>
      <c r="B43" s="76" t="s">
        <v>353</v>
      </c>
      <c r="C43" s="76"/>
      <c r="D43" s="76"/>
      <c r="E43" s="76"/>
      <c r="F43" s="76"/>
      <c r="G43" s="76"/>
      <c r="H43" s="76"/>
      <c r="I43" s="76"/>
      <c r="J43" s="76"/>
    </row>
    <row r="44" spans="1:10" ht="15.75" customHeight="1" thickBot="1">
      <c r="A44" s="76"/>
      <c r="B44" s="76"/>
      <c r="C44" s="76"/>
      <c r="D44" s="76"/>
      <c r="E44" s="76"/>
      <c r="F44" s="76"/>
      <c r="G44" s="76"/>
      <c r="H44" s="76"/>
      <c r="I44" s="76"/>
      <c r="J44" s="76"/>
    </row>
    <row r="45" spans="1:10" ht="15.75" customHeight="1" thickTop="1" thickBot="1">
      <c r="A45" s="49" t="s">
        <v>3</v>
      </c>
      <c r="B45" s="50" t="s">
        <v>72</v>
      </c>
      <c r="C45" s="84"/>
      <c r="D45" s="85"/>
      <c r="E45" s="86"/>
      <c r="F45" s="123" t="s">
        <v>16</v>
      </c>
      <c r="G45" s="123"/>
      <c r="H45" s="123"/>
      <c r="I45" s="123"/>
      <c r="J45" s="76"/>
    </row>
    <row r="46" spans="1:10" ht="60" customHeight="1" thickTop="1" thickBot="1">
      <c r="A46" s="51" t="s">
        <v>0</v>
      </c>
      <c r="B46" s="51" t="s">
        <v>17</v>
      </c>
      <c r="C46" s="52" t="s">
        <v>25</v>
      </c>
      <c r="D46" s="53" t="s">
        <v>18</v>
      </c>
      <c r="E46" s="54" t="s">
        <v>19</v>
      </c>
      <c r="F46" s="51" t="s">
        <v>20</v>
      </c>
      <c r="G46" s="51" t="s">
        <v>21</v>
      </c>
      <c r="H46" s="51" t="s">
        <v>22</v>
      </c>
      <c r="I46" s="55" t="s">
        <v>23</v>
      </c>
      <c r="J46" s="76"/>
    </row>
    <row r="47" spans="1:10" ht="39" thickTop="1">
      <c r="A47" s="56" t="s">
        <v>1</v>
      </c>
      <c r="B47" s="77" t="s">
        <v>183</v>
      </c>
      <c r="C47" s="58">
        <v>741803.82</v>
      </c>
      <c r="D47" s="33">
        <v>254</v>
      </c>
      <c r="E47" s="59">
        <v>1972</v>
      </c>
      <c r="F47" s="78" t="s">
        <v>187</v>
      </c>
      <c r="G47" s="56" t="s">
        <v>115</v>
      </c>
      <c r="H47" s="56" t="s">
        <v>122</v>
      </c>
      <c r="I47" s="56" t="s">
        <v>117</v>
      </c>
      <c r="J47" s="76"/>
    </row>
    <row r="48" spans="1:10" ht="51">
      <c r="A48" s="37" t="s">
        <v>2</v>
      </c>
      <c r="B48" s="60" t="s">
        <v>184</v>
      </c>
      <c r="C48" s="61">
        <v>1019157.3</v>
      </c>
      <c r="D48" s="34">
        <v>108</v>
      </c>
      <c r="E48" s="62">
        <v>2010</v>
      </c>
      <c r="F48" s="37" t="s">
        <v>118</v>
      </c>
      <c r="G48" s="37" t="s">
        <v>186</v>
      </c>
      <c r="H48" s="37"/>
      <c r="I48" s="37" t="s">
        <v>119</v>
      </c>
      <c r="J48" s="76"/>
    </row>
    <row r="49" spans="1:10">
      <c r="A49" s="37" t="s">
        <v>3</v>
      </c>
      <c r="B49" s="67" t="s">
        <v>185</v>
      </c>
      <c r="C49" s="61">
        <v>123200</v>
      </c>
      <c r="D49" s="34">
        <v>154</v>
      </c>
      <c r="E49" s="62">
        <v>1972</v>
      </c>
      <c r="F49" s="37" t="s">
        <v>118</v>
      </c>
      <c r="G49" s="37" t="s">
        <v>188</v>
      </c>
      <c r="H49" s="37" t="s">
        <v>120</v>
      </c>
      <c r="I49" s="37" t="s">
        <v>119</v>
      </c>
      <c r="J49" s="76"/>
    </row>
    <row r="50" spans="1:10">
      <c r="A50" s="37" t="s">
        <v>4</v>
      </c>
      <c r="B50" s="67" t="s">
        <v>440</v>
      </c>
      <c r="C50" s="61">
        <v>566816.51</v>
      </c>
      <c r="D50" s="34"/>
      <c r="E50" s="62">
        <v>1972</v>
      </c>
      <c r="F50" s="37"/>
      <c r="G50" s="37"/>
      <c r="H50" s="37"/>
      <c r="I50" s="37"/>
      <c r="J50" s="76"/>
    </row>
    <row r="51" spans="1:10">
      <c r="A51" s="37" t="s">
        <v>5</v>
      </c>
      <c r="B51" s="67" t="s">
        <v>189</v>
      </c>
      <c r="C51" s="61">
        <v>133200</v>
      </c>
      <c r="D51" s="34"/>
      <c r="E51" s="62">
        <v>1972</v>
      </c>
      <c r="F51" s="37"/>
      <c r="G51" s="37"/>
      <c r="H51" s="37"/>
      <c r="I51" s="37"/>
      <c r="J51" s="76"/>
    </row>
    <row r="52" spans="1:10" ht="38.25">
      <c r="A52" s="37" t="s">
        <v>6</v>
      </c>
      <c r="B52" s="60" t="s">
        <v>190</v>
      </c>
      <c r="C52" s="61">
        <v>256103.03</v>
      </c>
      <c r="D52" s="34"/>
      <c r="E52" s="62">
        <v>2011</v>
      </c>
      <c r="F52" s="37"/>
      <c r="G52" s="37"/>
      <c r="H52" s="37"/>
      <c r="I52" s="37"/>
      <c r="J52" s="76"/>
    </row>
    <row r="53" spans="1:10">
      <c r="A53" s="37" t="s">
        <v>7</v>
      </c>
      <c r="B53" s="77" t="s">
        <v>192</v>
      </c>
      <c r="C53" s="68">
        <v>11187</v>
      </c>
      <c r="D53" s="38"/>
      <c r="E53" s="69"/>
      <c r="F53" s="70"/>
      <c r="G53" s="70"/>
      <c r="H53" s="70"/>
      <c r="I53" s="70"/>
      <c r="J53" s="76"/>
    </row>
    <row r="54" spans="1:10">
      <c r="A54" s="37" t="s">
        <v>8</v>
      </c>
      <c r="B54" s="77" t="s">
        <v>193</v>
      </c>
      <c r="C54" s="68">
        <v>17447</v>
      </c>
      <c r="D54" s="38"/>
      <c r="E54" s="69"/>
      <c r="F54" s="70"/>
      <c r="G54" s="70"/>
      <c r="H54" s="70"/>
      <c r="I54" s="70"/>
      <c r="J54" s="76"/>
    </row>
    <row r="55" spans="1:10" ht="15.75" customHeight="1" thickBot="1">
      <c r="A55" s="71" t="s">
        <v>9</v>
      </c>
      <c r="B55" s="72" t="s">
        <v>24</v>
      </c>
      <c r="C55" s="73">
        <v>201982.19</v>
      </c>
      <c r="D55" s="36"/>
      <c r="E55" s="74"/>
      <c r="F55" s="71"/>
      <c r="G55" s="71"/>
      <c r="H55" s="71"/>
      <c r="I55" s="71"/>
      <c r="J55" s="76"/>
    </row>
    <row r="56" spans="1:10" ht="15.75" customHeight="1" thickTop="1">
      <c r="A56" s="76"/>
      <c r="B56" s="76"/>
      <c r="C56" s="76"/>
      <c r="D56" s="76"/>
      <c r="E56" s="76"/>
      <c r="F56" s="76"/>
      <c r="G56" s="76"/>
      <c r="H56" s="76"/>
      <c r="I56" s="76"/>
      <c r="J56" s="76"/>
    </row>
    <row r="57" spans="1:10" ht="15.75" customHeight="1" thickBot="1">
      <c r="A57" s="76"/>
      <c r="B57" s="76"/>
      <c r="C57" s="76"/>
      <c r="D57" s="76"/>
      <c r="E57" s="76"/>
      <c r="F57" s="76"/>
      <c r="G57" s="76"/>
      <c r="H57" s="76"/>
      <c r="I57" s="76"/>
      <c r="J57" s="76"/>
    </row>
    <row r="58" spans="1:10" ht="15.75" customHeight="1" thickTop="1" thickBot="1">
      <c r="A58" s="49" t="s">
        <v>4</v>
      </c>
      <c r="B58" s="50" t="s">
        <v>74</v>
      </c>
      <c r="C58" s="84"/>
      <c r="D58" s="85"/>
      <c r="E58" s="86"/>
      <c r="F58" s="123" t="s">
        <v>16</v>
      </c>
      <c r="G58" s="123"/>
      <c r="H58" s="123"/>
      <c r="I58" s="123"/>
      <c r="J58" s="76"/>
    </row>
    <row r="59" spans="1:10" ht="60" customHeight="1" thickTop="1" thickBot="1">
      <c r="A59" s="51" t="s">
        <v>0</v>
      </c>
      <c r="B59" s="51" t="s">
        <v>17</v>
      </c>
      <c r="C59" s="52" t="s">
        <v>25</v>
      </c>
      <c r="D59" s="53" t="s">
        <v>18</v>
      </c>
      <c r="E59" s="54" t="s">
        <v>19</v>
      </c>
      <c r="F59" s="51" t="s">
        <v>20</v>
      </c>
      <c r="G59" s="51" t="s">
        <v>21</v>
      </c>
      <c r="H59" s="51" t="s">
        <v>22</v>
      </c>
      <c r="I59" s="55" t="s">
        <v>23</v>
      </c>
      <c r="J59" s="76"/>
    </row>
    <row r="60" spans="1:10" ht="15.75" customHeight="1" thickTop="1">
      <c r="A60" s="56" t="s">
        <v>1</v>
      </c>
      <c r="B60" s="75" t="s">
        <v>194</v>
      </c>
      <c r="C60" s="58">
        <f>D60*2500</f>
        <v>675000</v>
      </c>
      <c r="D60" s="33">
        <v>270</v>
      </c>
      <c r="E60" s="59">
        <v>1568</v>
      </c>
      <c r="F60" s="56" t="s">
        <v>118</v>
      </c>
      <c r="G60" s="56" t="s">
        <v>188</v>
      </c>
      <c r="H60" s="56" t="s">
        <v>122</v>
      </c>
      <c r="I60" s="56" t="s">
        <v>123</v>
      </c>
      <c r="J60" s="76"/>
    </row>
    <row r="61" spans="1:10" ht="15.75" customHeight="1">
      <c r="A61" s="37" t="s">
        <v>2</v>
      </c>
      <c r="B61" s="80" t="s">
        <v>195</v>
      </c>
      <c r="C61" s="61">
        <v>1484.5</v>
      </c>
      <c r="D61" s="34"/>
      <c r="E61" s="62">
        <v>1995</v>
      </c>
      <c r="F61" s="37"/>
      <c r="G61" s="37"/>
      <c r="H61" s="37"/>
      <c r="I61" s="37"/>
      <c r="J61" s="76"/>
    </row>
    <row r="62" spans="1:10" ht="15.75" customHeight="1">
      <c r="A62" s="37" t="s">
        <v>3</v>
      </c>
      <c r="B62" s="80" t="s">
        <v>196</v>
      </c>
      <c r="C62" s="61">
        <v>52913.42</v>
      </c>
      <c r="D62" s="34"/>
      <c r="E62" s="62">
        <v>2008</v>
      </c>
      <c r="F62" s="37"/>
      <c r="G62" s="37"/>
      <c r="H62" s="37"/>
      <c r="I62" s="37"/>
      <c r="J62" s="76"/>
    </row>
    <row r="63" spans="1:10" ht="15.75" customHeight="1">
      <c r="A63" s="37" t="s">
        <v>4</v>
      </c>
      <c r="B63" s="80" t="s">
        <v>197</v>
      </c>
      <c r="C63" s="61">
        <v>656156.80000000005</v>
      </c>
      <c r="D63" s="34"/>
      <c r="E63" s="62"/>
      <c r="F63" s="37"/>
      <c r="G63" s="37"/>
      <c r="H63" s="37"/>
      <c r="I63" s="37"/>
      <c r="J63" s="76"/>
    </row>
    <row r="64" spans="1:10" ht="15.75" customHeight="1" thickBot="1">
      <c r="A64" s="71" t="s">
        <v>5</v>
      </c>
      <c r="B64" s="72" t="s">
        <v>24</v>
      </c>
      <c r="C64" s="73">
        <v>29435.41</v>
      </c>
      <c r="D64" s="36"/>
      <c r="E64" s="74"/>
      <c r="F64" s="71"/>
      <c r="G64" s="71"/>
      <c r="H64" s="71"/>
      <c r="I64" s="71"/>
      <c r="J64" s="76"/>
    </row>
    <row r="65" spans="1:10" ht="15.75" customHeight="1" thickTop="1">
      <c r="A65" s="76"/>
      <c r="B65" s="76"/>
      <c r="C65" s="76"/>
      <c r="D65" s="76"/>
      <c r="E65" s="76"/>
      <c r="F65" s="76"/>
      <c r="G65" s="76"/>
      <c r="H65" s="76"/>
      <c r="I65" s="76"/>
      <c r="J65" s="76"/>
    </row>
    <row r="66" spans="1:10" ht="15.75" customHeight="1" thickBot="1">
      <c r="A66" s="76"/>
      <c r="B66" s="76"/>
      <c r="C66" s="76"/>
      <c r="D66" s="76"/>
      <c r="E66" s="76"/>
      <c r="F66" s="76"/>
      <c r="G66" s="76"/>
      <c r="H66" s="76"/>
      <c r="I66" s="76"/>
      <c r="J66" s="76"/>
    </row>
    <row r="67" spans="1:10" ht="15.75" customHeight="1" thickTop="1" thickBot="1">
      <c r="A67" s="49" t="s">
        <v>5</v>
      </c>
      <c r="B67" s="50" t="s">
        <v>80</v>
      </c>
      <c r="C67" s="84"/>
      <c r="D67" s="85"/>
      <c r="E67" s="86"/>
      <c r="F67" s="123" t="s">
        <v>16</v>
      </c>
      <c r="G67" s="123"/>
      <c r="H67" s="123"/>
      <c r="I67" s="123"/>
      <c r="J67" s="76"/>
    </row>
    <row r="68" spans="1:10" ht="60" customHeight="1" thickTop="1" thickBot="1">
      <c r="A68" s="51" t="s">
        <v>0</v>
      </c>
      <c r="B68" s="51" t="s">
        <v>17</v>
      </c>
      <c r="C68" s="52" t="s">
        <v>25</v>
      </c>
      <c r="D68" s="53" t="s">
        <v>18</v>
      </c>
      <c r="E68" s="54" t="s">
        <v>19</v>
      </c>
      <c r="F68" s="51" t="s">
        <v>20</v>
      </c>
      <c r="G68" s="51" t="s">
        <v>21</v>
      </c>
      <c r="H68" s="51" t="s">
        <v>22</v>
      </c>
      <c r="I68" s="55" t="s">
        <v>23</v>
      </c>
      <c r="J68" s="76"/>
    </row>
    <row r="69" spans="1:10" ht="15.75" thickTop="1">
      <c r="A69" s="56" t="s">
        <v>1</v>
      </c>
      <c r="B69" s="57" t="s">
        <v>199</v>
      </c>
      <c r="C69" s="58">
        <v>8444362.1899999995</v>
      </c>
      <c r="D69" s="33">
        <v>2937</v>
      </c>
      <c r="E69" s="59">
        <v>2001</v>
      </c>
      <c r="F69" s="56" t="s">
        <v>124</v>
      </c>
      <c r="G69" s="56" t="s">
        <v>121</v>
      </c>
      <c r="H69" s="56" t="s">
        <v>120</v>
      </c>
      <c r="I69" s="56" t="s">
        <v>119</v>
      </c>
      <c r="J69" s="76"/>
    </row>
    <row r="70" spans="1:10">
      <c r="A70" s="37" t="s">
        <v>2</v>
      </c>
      <c r="B70" s="60" t="s">
        <v>198</v>
      </c>
      <c r="C70" s="61">
        <f>8710828.71+13623</f>
        <v>8724451.7100000009</v>
      </c>
      <c r="D70" s="34">
        <v>3053</v>
      </c>
      <c r="E70" s="62">
        <v>2008</v>
      </c>
      <c r="F70" s="37" t="s">
        <v>124</v>
      </c>
      <c r="G70" s="37" t="s">
        <v>121</v>
      </c>
      <c r="H70" s="37" t="s">
        <v>120</v>
      </c>
      <c r="I70" s="37" t="s">
        <v>119</v>
      </c>
      <c r="J70" s="76"/>
    </row>
    <row r="71" spans="1:10" ht="15.75" customHeight="1" thickBot="1">
      <c r="A71" s="71" t="s">
        <v>3</v>
      </c>
      <c r="B71" s="72" t="s">
        <v>24</v>
      </c>
      <c r="C71" s="73">
        <f>2203.99+1444298.54</f>
        <v>1446502.53</v>
      </c>
      <c r="D71" s="36"/>
      <c r="E71" s="74"/>
      <c r="F71" s="71"/>
      <c r="G71" s="71"/>
      <c r="H71" s="71"/>
      <c r="I71" s="71"/>
      <c r="J71" s="76"/>
    </row>
    <row r="72" spans="1:10" ht="15.75" customHeight="1" thickTop="1">
      <c r="A72" s="76"/>
      <c r="B72" s="76"/>
      <c r="C72" s="76"/>
      <c r="D72" s="76"/>
      <c r="E72" s="76"/>
      <c r="F72" s="76"/>
      <c r="G72" s="76"/>
      <c r="H72" s="76"/>
      <c r="I72" s="76"/>
      <c r="J72" s="76"/>
    </row>
    <row r="73" spans="1:10" ht="15.75" customHeight="1" thickBot="1">
      <c r="A73" s="76"/>
      <c r="B73" s="76"/>
      <c r="C73" s="76"/>
      <c r="D73" s="76"/>
      <c r="E73" s="76"/>
      <c r="F73" s="76"/>
      <c r="G73" s="76"/>
      <c r="H73" s="76"/>
      <c r="I73" s="76"/>
      <c r="J73" s="76"/>
    </row>
    <row r="74" spans="1:10" ht="15.75" customHeight="1" thickTop="1" thickBot="1">
      <c r="A74" s="49" t="s">
        <v>6</v>
      </c>
      <c r="B74" s="50" t="s">
        <v>75</v>
      </c>
      <c r="C74" s="84"/>
      <c r="D74" s="85"/>
      <c r="E74" s="86"/>
      <c r="F74" s="123" t="s">
        <v>16</v>
      </c>
      <c r="G74" s="123"/>
      <c r="H74" s="123"/>
      <c r="I74" s="123"/>
      <c r="J74" s="76"/>
    </row>
    <row r="75" spans="1:10" ht="60" customHeight="1" thickTop="1" thickBot="1">
      <c r="A75" s="51" t="s">
        <v>0</v>
      </c>
      <c r="B75" s="51" t="s">
        <v>17</v>
      </c>
      <c r="C75" s="52" t="s">
        <v>25</v>
      </c>
      <c r="D75" s="53" t="s">
        <v>18</v>
      </c>
      <c r="E75" s="54" t="s">
        <v>19</v>
      </c>
      <c r="F75" s="51" t="s">
        <v>20</v>
      </c>
      <c r="G75" s="51" t="s">
        <v>21</v>
      </c>
      <c r="H75" s="51" t="s">
        <v>22</v>
      </c>
      <c r="I75" s="55" t="s">
        <v>23</v>
      </c>
      <c r="J75" s="76"/>
    </row>
    <row r="76" spans="1:10" ht="15.75" customHeight="1" thickTop="1">
      <c r="A76" s="56" t="s">
        <v>1</v>
      </c>
      <c r="B76" s="75" t="s">
        <v>201</v>
      </c>
      <c r="C76" s="58">
        <f>D76*2500</f>
        <v>1557500</v>
      </c>
      <c r="D76" s="33">
        <v>623</v>
      </c>
      <c r="E76" s="59" t="s">
        <v>202</v>
      </c>
      <c r="F76" s="56" t="s">
        <v>118</v>
      </c>
      <c r="G76" s="56" t="s">
        <v>115</v>
      </c>
      <c r="H76" s="56" t="s">
        <v>122</v>
      </c>
      <c r="I76" s="56" t="s">
        <v>117</v>
      </c>
      <c r="J76" s="76"/>
    </row>
    <row r="77" spans="1:10" ht="15.75" customHeight="1" thickBot="1">
      <c r="A77" s="71" t="s">
        <v>2</v>
      </c>
      <c r="B77" s="72" t="s">
        <v>24</v>
      </c>
      <c r="C77" s="73">
        <v>45989.5</v>
      </c>
      <c r="D77" s="36"/>
      <c r="E77" s="74"/>
      <c r="F77" s="71"/>
      <c r="G77" s="71"/>
      <c r="H77" s="71"/>
      <c r="I77" s="71"/>
      <c r="J77" s="76"/>
    </row>
    <row r="78" spans="1:10" ht="15.75" customHeight="1" thickTop="1">
      <c r="A78" s="76"/>
      <c r="B78" s="76"/>
      <c r="C78" s="76"/>
      <c r="D78" s="76"/>
      <c r="E78" s="76"/>
      <c r="F78" s="76"/>
      <c r="G78" s="76"/>
      <c r="H78" s="76"/>
      <c r="I78" s="76"/>
      <c r="J78" s="76"/>
    </row>
    <row r="79" spans="1:10" ht="15.75" customHeight="1" thickBot="1">
      <c r="A79" s="76"/>
      <c r="B79" s="76"/>
      <c r="C79" s="76"/>
      <c r="D79" s="76"/>
      <c r="E79" s="76"/>
      <c r="F79" s="76"/>
      <c r="G79" s="76"/>
      <c r="H79" s="76"/>
      <c r="I79" s="76"/>
      <c r="J79" s="76"/>
    </row>
    <row r="80" spans="1:10" ht="15.75" customHeight="1" thickTop="1" thickBot="1">
      <c r="A80" s="49" t="s">
        <v>7</v>
      </c>
      <c r="B80" s="50" t="s">
        <v>81</v>
      </c>
      <c r="C80" s="84"/>
      <c r="D80" s="85"/>
      <c r="E80" s="86"/>
      <c r="F80" s="123" t="s">
        <v>16</v>
      </c>
      <c r="G80" s="123"/>
      <c r="H80" s="123"/>
      <c r="I80" s="123"/>
      <c r="J80" s="76"/>
    </row>
    <row r="81" spans="1:10" ht="60" customHeight="1" thickTop="1" thickBot="1">
      <c r="A81" s="51" t="s">
        <v>0</v>
      </c>
      <c r="B81" s="51" t="s">
        <v>17</v>
      </c>
      <c r="C81" s="52" t="s">
        <v>25</v>
      </c>
      <c r="D81" s="53" t="s">
        <v>18</v>
      </c>
      <c r="E81" s="54" t="s">
        <v>19</v>
      </c>
      <c r="F81" s="51" t="s">
        <v>20</v>
      </c>
      <c r="G81" s="51" t="s">
        <v>21</v>
      </c>
      <c r="H81" s="51" t="s">
        <v>22</v>
      </c>
      <c r="I81" s="55" t="s">
        <v>23</v>
      </c>
      <c r="J81" s="76"/>
    </row>
    <row r="82" spans="1:10" ht="15.75" customHeight="1" thickTop="1">
      <c r="A82" s="56" t="s">
        <v>1</v>
      </c>
      <c r="B82" s="75" t="s">
        <v>203</v>
      </c>
      <c r="C82" s="58">
        <v>3969520.68</v>
      </c>
      <c r="D82" s="33">
        <v>1485</v>
      </c>
      <c r="E82" s="59">
        <v>1996</v>
      </c>
      <c r="F82" s="56" t="s">
        <v>118</v>
      </c>
      <c r="G82" s="56" t="s">
        <v>205</v>
      </c>
      <c r="H82" s="56" t="s">
        <v>122</v>
      </c>
      <c r="I82" s="56" t="s">
        <v>117</v>
      </c>
      <c r="J82" s="76"/>
    </row>
    <row r="83" spans="1:10" ht="15.75" customHeight="1">
      <c r="A83" s="37" t="s">
        <v>2</v>
      </c>
      <c r="B83" s="80" t="s">
        <v>204</v>
      </c>
      <c r="C83" s="61">
        <v>5159577.3899999997</v>
      </c>
      <c r="D83" s="34">
        <v>1295.3599999999999</v>
      </c>
      <c r="E83" s="62">
        <v>2000</v>
      </c>
      <c r="F83" s="37" t="s">
        <v>114</v>
      </c>
      <c r="G83" s="37" t="s">
        <v>121</v>
      </c>
      <c r="H83" s="37" t="s">
        <v>122</v>
      </c>
      <c r="I83" s="37" t="s">
        <v>117</v>
      </c>
      <c r="J83" s="76"/>
    </row>
    <row r="84" spans="1:10" ht="15.75" customHeight="1" thickBot="1">
      <c r="A84" s="71" t="s">
        <v>3</v>
      </c>
      <c r="B84" s="72" t="s">
        <v>24</v>
      </c>
      <c r="C84" s="73">
        <v>179584.37</v>
      </c>
      <c r="D84" s="36"/>
      <c r="E84" s="74"/>
      <c r="F84" s="71"/>
      <c r="G84" s="71"/>
      <c r="H84" s="71"/>
      <c r="I84" s="71"/>
      <c r="J84" s="76"/>
    </row>
    <row r="85" spans="1:10" ht="15.75" customHeight="1" thickTop="1">
      <c r="A85" s="76"/>
      <c r="B85" s="76"/>
      <c r="C85" s="76"/>
      <c r="D85" s="76"/>
      <c r="E85" s="76"/>
      <c r="F85" s="76"/>
      <c r="G85" s="76"/>
      <c r="H85" s="76"/>
      <c r="I85" s="76"/>
      <c r="J85" s="76"/>
    </row>
    <row r="86" spans="1:10" ht="15.75" customHeight="1" thickBot="1">
      <c r="A86" s="76"/>
      <c r="B86" s="76"/>
      <c r="C86" s="76"/>
      <c r="D86" s="76"/>
      <c r="E86" s="76"/>
      <c r="F86" s="76"/>
      <c r="G86" s="76"/>
      <c r="H86" s="76"/>
      <c r="I86" s="76"/>
      <c r="J86" s="76"/>
    </row>
    <row r="87" spans="1:10" ht="15.75" customHeight="1" thickTop="1" thickBot="1">
      <c r="A87" s="49" t="s">
        <v>8</v>
      </c>
      <c r="B87" s="50" t="s">
        <v>82</v>
      </c>
      <c r="C87" s="84"/>
      <c r="D87" s="85"/>
      <c r="E87" s="86"/>
      <c r="F87" s="123" t="s">
        <v>16</v>
      </c>
      <c r="G87" s="123"/>
      <c r="H87" s="123"/>
      <c r="I87" s="123"/>
      <c r="J87" s="76"/>
    </row>
    <row r="88" spans="1:10" ht="60" customHeight="1" thickTop="1" thickBot="1">
      <c r="A88" s="51" t="s">
        <v>0</v>
      </c>
      <c r="B88" s="51" t="s">
        <v>17</v>
      </c>
      <c r="C88" s="52" t="s">
        <v>25</v>
      </c>
      <c r="D88" s="53" t="s">
        <v>18</v>
      </c>
      <c r="E88" s="54" t="s">
        <v>19</v>
      </c>
      <c r="F88" s="51" t="s">
        <v>20</v>
      </c>
      <c r="G88" s="51" t="s">
        <v>21</v>
      </c>
      <c r="H88" s="51" t="s">
        <v>22</v>
      </c>
      <c r="I88" s="55" t="s">
        <v>23</v>
      </c>
      <c r="J88" s="76"/>
    </row>
    <row r="89" spans="1:10" ht="15.75" customHeight="1" thickTop="1">
      <c r="A89" s="56" t="s">
        <v>1</v>
      </c>
      <c r="B89" s="75" t="s">
        <v>207</v>
      </c>
      <c r="C89" s="124">
        <v>3723154</v>
      </c>
      <c r="D89" s="33">
        <v>1076.4000000000001</v>
      </c>
      <c r="E89" s="59">
        <v>1967</v>
      </c>
      <c r="F89" s="56" t="s">
        <v>118</v>
      </c>
      <c r="G89" s="56" t="s">
        <v>188</v>
      </c>
      <c r="H89" s="56" t="s">
        <v>120</v>
      </c>
      <c r="I89" s="56" t="s">
        <v>119</v>
      </c>
      <c r="J89" s="76"/>
    </row>
    <row r="90" spans="1:10" ht="15.75" customHeight="1">
      <c r="A90" s="37" t="s">
        <v>2</v>
      </c>
      <c r="B90" s="80" t="s">
        <v>208</v>
      </c>
      <c r="C90" s="125"/>
      <c r="D90" s="34">
        <v>348.54</v>
      </c>
      <c r="E90" s="62">
        <v>1991</v>
      </c>
      <c r="F90" s="37" t="s">
        <v>118</v>
      </c>
      <c r="G90" s="37" t="s">
        <v>188</v>
      </c>
      <c r="H90" s="37" t="s">
        <v>116</v>
      </c>
      <c r="I90" s="37" t="s">
        <v>119</v>
      </c>
      <c r="J90" s="76"/>
    </row>
    <row r="91" spans="1:10" ht="15.75" customHeight="1" thickBot="1">
      <c r="A91" s="71" t="s">
        <v>3</v>
      </c>
      <c r="B91" s="72" t="s">
        <v>24</v>
      </c>
      <c r="C91" s="73">
        <v>547293.91</v>
      </c>
      <c r="D91" s="36"/>
      <c r="E91" s="74"/>
      <c r="F91" s="71"/>
      <c r="G91" s="71"/>
      <c r="H91" s="71"/>
      <c r="I91" s="71"/>
      <c r="J91" s="76"/>
    </row>
    <row r="92" spans="1:10" ht="15.75" customHeight="1" thickTop="1">
      <c r="A92" s="76"/>
      <c r="B92" s="76"/>
      <c r="C92" s="98"/>
      <c r="D92" s="76"/>
      <c r="E92" s="76"/>
      <c r="F92" s="76"/>
      <c r="G92" s="76"/>
      <c r="H92" s="76"/>
      <c r="I92" s="76"/>
      <c r="J92" s="76"/>
    </row>
    <row r="93" spans="1:10" ht="15.75" customHeight="1" thickBot="1">
      <c r="A93" s="76"/>
      <c r="B93" s="76"/>
      <c r="C93" s="76"/>
      <c r="D93" s="76"/>
      <c r="E93" s="76"/>
      <c r="F93" s="76"/>
      <c r="G93" s="76"/>
      <c r="H93" s="76"/>
      <c r="I93" s="76"/>
      <c r="J93" s="76"/>
    </row>
    <row r="94" spans="1:10" ht="15.75" customHeight="1" thickTop="1" thickBot="1">
      <c r="A94" s="49" t="s">
        <v>9</v>
      </c>
      <c r="B94" s="50" t="s">
        <v>76</v>
      </c>
      <c r="C94" s="84"/>
      <c r="D94" s="85"/>
      <c r="E94" s="86"/>
      <c r="F94" s="123" t="s">
        <v>16</v>
      </c>
      <c r="G94" s="123"/>
      <c r="H94" s="123"/>
      <c r="I94" s="123"/>
      <c r="J94" s="76"/>
    </row>
    <row r="95" spans="1:10" ht="60" customHeight="1" thickTop="1" thickBot="1">
      <c r="A95" s="51" t="s">
        <v>0</v>
      </c>
      <c r="B95" s="51" t="s">
        <v>17</v>
      </c>
      <c r="C95" s="52" t="s">
        <v>25</v>
      </c>
      <c r="D95" s="53" t="s">
        <v>18</v>
      </c>
      <c r="E95" s="54" t="s">
        <v>19</v>
      </c>
      <c r="F95" s="51" t="s">
        <v>20</v>
      </c>
      <c r="G95" s="51" t="s">
        <v>21</v>
      </c>
      <c r="H95" s="51" t="s">
        <v>22</v>
      </c>
      <c r="I95" s="55" t="s">
        <v>23</v>
      </c>
      <c r="J95" s="76"/>
    </row>
    <row r="96" spans="1:10" ht="15.75" customHeight="1" thickTop="1">
      <c r="A96" s="56" t="s">
        <v>1</v>
      </c>
      <c r="B96" s="75" t="s">
        <v>209</v>
      </c>
      <c r="C96" s="58">
        <f>D96*2500</f>
        <v>3599250</v>
      </c>
      <c r="D96" s="33">
        <v>1439.7</v>
      </c>
      <c r="E96" s="59">
        <v>1700</v>
      </c>
      <c r="F96" s="56" t="s">
        <v>114</v>
      </c>
      <c r="G96" s="56" t="s">
        <v>188</v>
      </c>
      <c r="H96" s="56" t="s">
        <v>122</v>
      </c>
      <c r="I96" s="56" t="s">
        <v>123</v>
      </c>
      <c r="J96" s="76"/>
    </row>
    <row r="97" spans="1:10" ht="15.75" customHeight="1" thickBot="1">
      <c r="A97" s="71" t="s">
        <v>2</v>
      </c>
      <c r="B97" s="72" t="s">
        <v>24</v>
      </c>
      <c r="C97" s="73">
        <v>70797.850000000006</v>
      </c>
      <c r="D97" s="36"/>
      <c r="E97" s="74"/>
      <c r="F97" s="71"/>
      <c r="G97" s="71"/>
      <c r="H97" s="71"/>
      <c r="I97" s="71"/>
      <c r="J97" s="76"/>
    </row>
    <row r="98" spans="1:10" ht="15.75" customHeight="1" thickTop="1">
      <c r="A98" s="76"/>
      <c r="B98" s="76"/>
      <c r="C98" s="76"/>
      <c r="D98" s="76"/>
      <c r="E98" s="76"/>
      <c r="F98" s="76"/>
      <c r="G98" s="76"/>
      <c r="H98" s="76"/>
      <c r="I98" s="76"/>
      <c r="J98" s="76"/>
    </row>
    <row r="99" spans="1:10" ht="15.75" customHeight="1" thickBot="1">
      <c r="A99" s="76"/>
      <c r="B99" s="76"/>
      <c r="C99" s="76"/>
      <c r="D99" s="76"/>
      <c r="E99" s="76"/>
      <c r="F99" s="76"/>
      <c r="G99" s="76"/>
      <c r="H99" s="76"/>
      <c r="I99" s="76"/>
      <c r="J99" s="76"/>
    </row>
    <row r="100" spans="1:10" ht="15.75" customHeight="1" thickTop="1" thickBot="1">
      <c r="A100" s="49" t="s">
        <v>10</v>
      </c>
      <c r="B100" s="50" t="s">
        <v>77</v>
      </c>
      <c r="C100" s="84"/>
      <c r="D100" s="85"/>
      <c r="E100" s="86"/>
      <c r="F100" s="123" t="s">
        <v>16</v>
      </c>
      <c r="G100" s="123"/>
      <c r="H100" s="123"/>
      <c r="I100" s="123"/>
      <c r="J100" s="76"/>
    </row>
    <row r="101" spans="1:10" ht="60" customHeight="1" thickTop="1" thickBot="1">
      <c r="A101" s="51" t="s">
        <v>0</v>
      </c>
      <c r="B101" s="51" t="s">
        <v>17</v>
      </c>
      <c r="C101" s="52" t="s">
        <v>25</v>
      </c>
      <c r="D101" s="53" t="s">
        <v>18</v>
      </c>
      <c r="E101" s="54" t="s">
        <v>19</v>
      </c>
      <c r="F101" s="51" t="s">
        <v>20</v>
      </c>
      <c r="G101" s="51" t="s">
        <v>21</v>
      </c>
      <c r="H101" s="51" t="s">
        <v>22</v>
      </c>
      <c r="I101" s="55" t="s">
        <v>23</v>
      </c>
      <c r="J101" s="76"/>
    </row>
    <row r="102" spans="1:10" ht="15.75" customHeight="1" thickTop="1">
      <c r="A102" s="56" t="s">
        <v>1</v>
      </c>
      <c r="B102" s="75" t="s">
        <v>210</v>
      </c>
      <c r="C102" s="58">
        <f>D102*2500</f>
        <v>1743550</v>
      </c>
      <c r="D102" s="33">
        <v>697.42</v>
      </c>
      <c r="E102" s="59">
        <v>1905</v>
      </c>
      <c r="F102" s="56" t="s">
        <v>118</v>
      </c>
      <c r="G102" s="78" t="s">
        <v>212</v>
      </c>
      <c r="H102" s="56" t="s">
        <v>122</v>
      </c>
      <c r="I102" s="56" t="s">
        <v>123</v>
      </c>
      <c r="J102" s="76"/>
    </row>
    <row r="103" spans="1:10" ht="15.75" customHeight="1">
      <c r="A103" s="37" t="s">
        <v>2</v>
      </c>
      <c r="B103" s="80" t="s">
        <v>211</v>
      </c>
      <c r="C103" s="61">
        <f>D103*800</f>
        <v>48000</v>
      </c>
      <c r="D103" s="34">
        <v>60</v>
      </c>
      <c r="E103" s="62">
        <v>1905</v>
      </c>
      <c r="F103" s="37" t="s">
        <v>118</v>
      </c>
      <c r="G103" s="37" t="s">
        <v>115</v>
      </c>
      <c r="H103" s="37" t="s">
        <v>122</v>
      </c>
      <c r="I103" s="37" t="s">
        <v>123</v>
      </c>
      <c r="J103" s="76"/>
    </row>
    <row r="104" spans="1:10" ht="15.75" customHeight="1" thickBot="1">
      <c r="A104" s="71" t="s">
        <v>3</v>
      </c>
      <c r="B104" s="72" t="s">
        <v>24</v>
      </c>
      <c r="C104" s="73">
        <v>250931.53</v>
      </c>
      <c r="D104" s="36"/>
      <c r="E104" s="74"/>
      <c r="F104" s="71"/>
      <c r="G104" s="71"/>
      <c r="H104" s="71"/>
      <c r="I104" s="71"/>
      <c r="J104" s="76"/>
    </row>
    <row r="105" spans="1:10" ht="15.75" customHeight="1" thickTop="1">
      <c r="A105" s="76"/>
      <c r="B105" s="76"/>
      <c r="C105" s="76"/>
      <c r="D105" s="76"/>
      <c r="E105" s="76"/>
      <c r="F105" s="76"/>
      <c r="G105" s="76"/>
      <c r="H105" s="76"/>
      <c r="I105" s="76"/>
      <c r="J105" s="76"/>
    </row>
    <row r="106" spans="1:10" ht="15.75" customHeight="1" thickBot="1">
      <c r="A106" s="76"/>
      <c r="B106" s="76"/>
      <c r="C106" s="76"/>
      <c r="D106" s="76"/>
      <c r="E106" s="76"/>
      <c r="F106" s="76"/>
      <c r="G106" s="76"/>
      <c r="H106" s="76"/>
      <c r="I106" s="76"/>
      <c r="J106" s="76"/>
    </row>
    <row r="107" spans="1:10" ht="15.75" customHeight="1" thickTop="1" thickBot="1">
      <c r="A107" s="49" t="s">
        <v>11</v>
      </c>
      <c r="B107" s="50" t="s">
        <v>79</v>
      </c>
      <c r="C107" s="84"/>
      <c r="D107" s="85"/>
      <c r="E107" s="86"/>
      <c r="F107" s="123" t="s">
        <v>16</v>
      </c>
      <c r="G107" s="123"/>
      <c r="H107" s="123"/>
      <c r="I107" s="123"/>
      <c r="J107" s="76"/>
    </row>
    <row r="108" spans="1:10" ht="60" customHeight="1" thickTop="1" thickBot="1">
      <c r="A108" s="51" t="s">
        <v>0</v>
      </c>
      <c r="B108" s="51" t="s">
        <v>17</v>
      </c>
      <c r="C108" s="52" t="s">
        <v>25</v>
      </c>
      <c r="D108" s="53" t="s">
        <v>18</v>
      </c>
      <c r="E108" s="54" t="s">
        <v>19</v>
      </c>
      <c r="F108" s="51" t="s">
        <v>20</v>
      </c>
      <c r="G108" s="51" t="s">
        <v>21</v>
      </c>
      <c r="H108" s="51" t="s">
        <v>22</v>
      </c>
      <c r="I108" s="55" t="s">
        <v>23</v>
      </c>
      <c r="J108" s="76"/>
    </row>
    <row r="109" spans="1:10" ht="15.75" customHeight="1" thickTop="1">
      <c r="A109" s="56" t="s">
        <v>1</v>
      </c>
      <c r="B109" s="75" t="s">
        <v>214</v>
      </c>
      <c r="C109" s="58">
        <f>D109*2500</f>
        <v>1165000</v>
      </c>
      <c r="D109" s="33">
        <v>466</v>
      </c>
      <c r="E109" s="59" t="s">
        <v>348</v>
      </c>
      <c r="F109" s="56" t="s">
        <v>118</v>
      </c>
      <c r="G109" s="56" t="s">
        <v>188</v>
      </c>
      <c r="H109" s="56" t="s">
        <v>122</v>
      </c>
      <c r="I109" s="56" t="s">
        <v>123</v>
      </c>
      <c r="J109" s="76"/>
    </row>
    <row r="110" spans="1:10" ht="15.75" customHeight="1">
      <c r="A110" s="37" t="s">
        <v>2</v>
      </c>
      <c r="B110" s="80" t="s">
        <v>213</v>
      </c>
      <c r="C110" s="61">
        <f>D110*2500</f>
        <v>2010000</v>
      </c>
      <c r="D110" s="34">
        <v>804</v>
      </c>
      <c r="E110" s="62" t="s">
        <v>348</v>
      </c>
      <c r="F110" s="37" t="s">
        <v>118</v>
      </c>
      <c r="G110" s="37" t="s">
        <v>188</v>
      </c>
      <c r="H110" s="37" t="s">
        <v>120</v>
      </c>
      <c r="I110" s="37" t="s">
        <v>119</v>
      </c>
      <c r="J110" s="76"/>
    </row>
    <row r="111" spans="1:10" ht="15.75" customHeight="1">
      <c r="A111" s="37" t="s">
        <v>3</v>
      </c>
      <c r="B111" s="80" t="s">
        <v>347</v>
      </c>
      <c r="C111" s="61">
        <v>55106.850000000006</v>
      </c>
      <c r="D111" s="34"/>
      <c r="E111" s="62"/>
      <c r="F111" s="37"/>
      <c r="G111" s="37"/>
      <c r="H111" s="37"/>
      <c r="I111" s="37"/>
      <c r="J111" s="76"/>
    </row>
    <row r="112" spans="1:10" ht="15.75" customHeight="1" thickBot="1">
      <c r="A112" s="71" t="s">
        <v>4</v>
      </c>
      <c r="B112" s="72" t="s">
        <v>24</v>
      </c>
      <c r="C112" s="73">
        <v>397766.75</v>
      </c>
      <c r="D112" s="36"/>
      <c r="E112" s="74"/>
      <c r="F112" s="71"/>
      <c r="G112" s="71"/>
      <c r="H112" s="71"/>
      <c r="I112" s="71"/>
      <c r="J112" s="76"/>
    </row>
    <row r="113" spans="1:10" ht="15.75" customHeight="1" thickTop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</row>
    <row r="114" spans="1:10" ht="15.75" customHeight="1" thickBot="1">
      <c r="A114" s="76"/>
      <c r="B114" s="76"/>
      <c r="C114" s="76"/>
      <c r="D114" s="76"/>
      <c r="E114" s="76"/>
      <c r="F114" s="76"/>
      <c r="G114" s="76"/>
      <c r="H114" s="76"/>
      <c r="I114" s="76"/>
      <c r="J114" s="76"/>
    </row>
    <row r="115" spans="1:10" ht="15.75" customHeight="1" thickTop="1" thickBot="1">
      <c r="A115" s="49" t="s">
        <v>12</v>
      </c>
      <c r="B115" s="50" t="s">
        <v>78</v>
      </c>
      <c r="C115" s="84"/>
      <c r="D115" s="85"/>
      <c r="E115" s="86"/>
      <c r="F115" s="123" t="s">
        <v>16</v>
      </c>
      <c r="G115" s="123"/>
      <c r="H115" s="123"/>
      <c r="I115" s="123"/>
      <c r="J115" s="76"/>
    </row>
    <row r="116" spans="1:10" ht="60" customHeight="1" thickTop="1" thickBot="1">
      <c r="A116" s="51" t="s">
        <v>0</v>
      </c>
      <c r="B116" s="51" t="s">
        <v>17</v>
      </c>
      <c r="C116" s="52" t="s">
        <v>25</v>
      </c>
      <c r="D116" s="53" t="s">
        <v>18</v>
      </c>
      <c r="E116" s="54" t="s">
        <v>19</v>
      </c>
      <c r="F116" s="51" t="s">
        <v>20</v>
      </c>
      <c r="G116" s="51" t="s">
        <v>21</v>
      </c>
      <c r="H116" s="51" t="s">
        <v>22</v>
      </c>
      <c r="I116" s="55" t="s">
        <v>23</v>
      </c>
      <c r="J116" s="76"/>
    </row>
    <row r="117" spans="1:10" ht="39" thickTop="1">
      <c r="A117" s="37" t="s">
        <v>1</v>
      </c>
      <c r="B117" s="80" t="s">
        <v>216</v>
      </c>
      <c r="C117" s="61">
        <f>D117*1500</f>
        <v>57929.999999999993</v>
      </c>
      <c r="D117" s="34">
        <v>38.619999999999997</v>
      </c>
      <c r="E117" s="63" t="s">
        <v>360</v>
      </c>
      <c r="F117" s="64" t="s">
        <v>358</v>
      </c>
      <c r="G117" s="37" t="s">
        <v>359</v>
      </c>
      <c r="H117" s="37" t="s">
        <v>359</v>
      </c>
      <c r="I117" s="37" t="s">
        <v>119</v>
      </c>
      <c r="J117" s="76"/>
    </row>
    <row r="118" spans="1:10" ht="38.25">
      <c r="A118" s="37" t="s">
        <v>2</v>
      </c>
      <c r="B118" s="80" t="s">
        <v>217</v>
      </c>
      <c r="C118" s="61">
        <f t="shared" ref="C118:C125" si="1">D118*1500</f>
        <v>245535</v>
      </c>
      <c r="D118" s="34">
        <v>163.69</v>
      </c>
      <c r="E118" s="63" t="s">
        <v>360</v>
      </c>
      <c r="F118" s="64" t="s">
        <v>358</v>
      </c>
      <c r="G118" s="37" t="s">
        <v>359</v>
      </c>
      <c r="H118" s="37" t="s">
        <v>359</v>
      </c>
      <c r="I118" s="37" t="s">
        <v>119</v>
      </c>
      <c r="J118" s="76"/>
    </row>
    <row r="119" spans="1:10" ht="38.25">
      <c r="A119" s="37" t="s">
        <v>3</v>
      </c>
      <c r="B119" s="80" t="s">
        <v>218</v>
      </c>
      <c r="C119" s="61">
        <f>D119*1000</f>
        <v>375000</v>
      </c>
      <c r="D119" s="34">
        <v>375</v>
      </c>
      <c r="E119" s="63" t="s">
        <v>360</v>
      </c>
      <c r="F119" s="64" t="s">
        <v>358</v>
      </c>
      <c r="G119" s="37" t="s">
        <v>359</v>
      </c>
      <c r="H119" s="37" t="s">
        <v>359</v>
      </c>
      <c r="I119" s="37" t="s">
        <v>119</v>
      </c>
      <c r="J119" s="76"/>
    </row>
    <row r="120" spans="1:10" ht="38.25">
      <c r="A120" s="37" t="s">
        <v>4</v>
      </c>
      <c r="B120" s="80" t="s">
        <v>219</v>
      </c>
      <c r="C120" s="61">
        <v>1830125.17</v>
      </c>
      <c r="D120" s="34">
        <v>427.02</v>
      </c>
      <c r="E120" s="63" t="s">
        <v>360</v>
      </c>
      <c r="F120" s="64" t="s">
        <v>358</v>
      </c>
      <c r="G120" s="37" t="s">
        <v>359</v>
      </c>
      <c r="H120" s="37" t="s">
        <v>359</v>
      </c>
      <c r="I120" s="37" t="s">
        <v>119</v>
      </c>
      <c r="J120" s="76"/>
    </row>
    <row r="121" spans="1:10" ht="38.25">
      <c r="A121" s="37" t="s">
        <v>5</v>
      </c>
      <c r="B121" s="80" t="s">
        <v>361</v>
      </c>
      <c r="C121" s="61">
        <f t="shared" si="1"/>
        <v>75000</v>
      </c>
      <c r="D121" s="34">
        <v>50</v>
      </c>
      <c r="E121" s="63">
        <v>1997</v>
      </c>
      <c r="F121" s="64" t="s">
        <v>358</v>
      </c>
      <c r="G121" s="37" t="s">
        <v>359</v>
      </c>
      <c r="H121" s="37" t="s">
        <v>359</v>
      </c>
      <c r="I121" s="37" t="s">
        <v>119</v>
      </c>
      <c r="J121" s="76"/>
    </row>
    <row r="122" spans="1:10" ht="38.25">
      <c r="A122" s="37" t="s">
        <v>6</v>
      </c>
      <c r="B122" s="80" t="s">
        <v>220</v>
      </c>
      <c r="C122" s="61">
        <f t="shared" si="1"/>
        <v>57929.999999999993</v>
      </c>
      <c r="D122" s="34">
        <v>38.619999999999997</v>
      </c>
      <c r="E122" s="63" t="s">
        <v>360</v>
      </c>
      <c r="F122" s="64" t="s">
        <v>358</v>
      </c>
      <c r="G122" s="37" t="s">
        <v>359</v>
      </c>
      <c r="H122" s="37" t="s">
        <v>359</v>
      </c>
      <c r="I122" s="37" t="s">
        <v>119</v>
      </c>
      <c r="J122" s="76"/>
    </row>
    <row r="123" spans="1:10">
      <c r="A123" s="37" t="s">
        <v>7</v>
      </c>
      <c r="B123" s="80" t="s">
        <v>221</v>
      </c>
      <c r="C123" s="61">
        <f t="shared" si="1"/>
        <v>107700</v>
      </c>
      <c r="D123" s="34">
        <v>71.8</v>
      </c>
      <c r="E123" s="63">
        <v>2011</v>
      </c>
      <c r="F123" s="64" t="s">
        <v>362</v>
      </c>
      <c r="G123" s="37" t="s">
        <v>122</v>
      </c>
      <c r="H123" s="37" t="s">
        <v>363</v>
      </c>
      <c r="I123" s="37" t="s">
        <v>117</v>
      </c>
      <c r="J123" s="76"/>
    </row>
    <row r="124" spans="1:10">
      <c r="A124" s="37" t="s">
        <v>8</v>
      </c>
      <c r="B124" s="80" t="s">
        <v>222</v>
      </c>
      <c r="C124" s="61">
        <v>246508.06</v>
      </c>
      <c r="D124" s="34">
        <v>55</v>
      </c>
      <c r="E124" s="63">
        <v>2011</v>
      </c>
      <c r="F124" s="64" t="s">
        <v>362</v>
      </c>
      <c r="G124" s="37" t="s">
        <v>182</v>
      </c>
      <c r="H124" s="37" t="s">
        <v>117</v>
      </c>
      <c r="I124" s="37" t="s">
        <v>117</v>
      </c>
      <c r="J124" s="76"/>
    </row>
    <row r="125" spans="1:10" ht="25.5">
      <c r="A125" s="37" t="s">
        <v>9</v>
      </c>
      <c r="B125" s="80" t="s">
        <v>223</v>
      </c>
      <c r="C125" s="61">
        <f t="shared" si="1"/>
        <v>107700</v>
      </c>
      <c r="D125" s="34">
        <v>71.8</v>
      </c>
      <c r="E125" s="63">
        <v>1980</v>
      </c>
      <c r="F125" s="64" t="s">
        <v>364</v>
      </c>
      <c r="G125" s="37" t="s">
        <v>122</v>
      </c>
      <c r="H125" s="37" t="s">
        <v>117</v>
      </c>
      <c r="I125" s="37" t="s">
        <v>117</v>
      </c>
      <c r="J125" s="76"/>
    </row>
    <row r="126" spans="1:10" ht="38.25">
      <c r="A126" s="37" t="s">
        <v>10</v>
      </c>
      <c r="B126" s="80" t="s">
        <v>224</v>
      </c>
      <c r="C126" s="61">
        <v>10304</v>
      </c>
      <c r="D126" s="34" t="s">
        <v>65</v>
      </c>
      <c r="E126" s="63" t="s">
        <v>360</v>
      </c>
      <c r="F126" s="64" t="s">
        <v>358</v>
      </c>
      <c r="G126" s="37" t="s">
        <v>359</v>
      </c>
      <c r="H126" s="37" t="s">
        <v>359</v>
      </c>
      <c r="I126" s="37" t="s">
        <v>119</v>
      </c>
      <c r="J126" s="76"/>
    </row>
    <row r="127" spans="1:10">
      <c r="A127" s="37" t="s">
        <v>11</v>
      </c>
      <c r="B127" s="80" t="s">
        <v>226</v>
      </c>
      <c r="C127" s="61">
        <v>181780</v>
      </c>
      <c r="D127" s="34" t="s">
        <v>65</v>
      </c>
      <c r="E127" s="63">
        <v>2011</v>
      </c>
      <c r="F127" s="37" t="s">
        <v>182</v>
      </c>
      <c r="G127" s="37" t="s">
        <v>182</v>
      </c>
      <c r="H127" s="37" t="s">
        <v>182</v>
      </c>
      <c r="I127" s="37" t="s">
        <v>182</v>
      </c>
      <c r="J127" s="76"/>
    </row>
    <row r="128" spans="1:10">
      <c r="A128" s="37" t="s">
        <v>12</v>
      </c>
      <c r="B128" s="80" t="s">
        <v>227</v>
      </c>
      <c r="C128" s="61">
        <v>482014.64</v>
      </c>
      <c r="D128" s="34">
        <v>71.8</v>
      </c>
      <c r="E128" s="63">
        <v>1992</v>
      </c>
      <c r="F128" s="37" t="s">
        <v>365</v>
      </c>
      <c r="G128" s="37" t="s">
        <v>124</v>
      </c>
      <c r="H128" s="37" t="s">
        <v>124</v>
      </c>
      <c r="I128" s="37" t="s">
        <v>117</v>
      </c>
      <c r="J128" s="76"/>
    </row>
    <row r="129" spans="1:10">
      <c r="A129" s="37" t="s">
        <v>13</v>
      </c>
      <c r="B129" s="80" t="s">
        <v>228</v>
      </c>
      <c r="C129" s="61">
        <v>266097</v>
      </c>
      <c r="D129" s="34">
        <v>65.2</v>
      </c>
      <c r="E129" s="63">
        <v>1996</v>
      </c>
      <c r="F129" s="37" t="s">
        <v>118</v>
      </c>
      <c r="G129" s="37" t="s">
        <v>124</v>
      </c>
      <c r="H129" s="37" t="s">
        <v>124</v>
      </c>
      <c r="I129" s="37" t="s">
        <v>117</v>
      </c>
      <c r="J129" s="76"/>
    </row>
    <row r="130" spans="1:10">
      <c r="A130" s="37" t="s">
        <v>32</v>
      </c>
      <c r="B130" s="80" t="s">
        <v>229</v>
      </c>
      <c r="C130" s="61">
        <f t="shared" ref="C130:C136" si="2">D130*2500</f>
        <v>301125</v>
      </c>
      <c r="D130" s="34">
        <v>120.45</v>
      </c>
      <c r="E130" s="63">
        <v>1990</v>
      </c>
      <c r="F130" s="37" t="s">
        <v>118</v>
      </c>
      <c r="G130" s="37" t="s">
        <v>366</v>
      </c>
      <c r="H130" s="37" t="s">
        <v>122</v>
      </c>
      <c r="I130" s="37" t="s">
        <v>117</v>
      </c>
      <c r="J130" s="76"/>
    </row>
    <row r="131" spans="1:10">
      <c r="A131" s="37" t="s">
        <v>33</v>
      </c>
      <c r="B131" s="80" t="s">
        <v>230</v>
      </c>
      <c r="C131" s="61">
        <f t="shared" si="2"/>
        <v>194800</v>
      </c>
      <c r="D131" s="34">
        <v>77.92</v>
      </c>
      <c r="E131" s="63">
        <v>1993</v>
      </c>
      <c r="F131" s="37" t="s">
        <v>118</v>
      </c>
      <c r="G131" s="37" t="s">
        <v>366</v>
      </c>
      <c r="H131" s="37" t="s">
        <v>122</v>
      </c>
      <c r="I131" s="37" t="s">
        <v>117</v>
      </c>
      <c r="J131" s="76"/>
    </row>
    <row r="132" spans="1:10">
      <c r="A132" s="37" t="s">
        <v>38</v>
      </c>
      <c r="B132" s="80" t="s">
        <v>231</v>
      </c>
      <c r="C132" s="61">
        <f t="shared" si="2"/>
        <v>772750</v>
      </c>
      <c r="D132" s="34">
        <v>309.10000000000002</v>
      </c>
      <c r="E132" s="63">
        <v>1993</v>
      </c>
      <c r="F132" s="37" t="s">
        <v>118</v>
      </c>
      <c r="G132" s="37" t="s">
        <v>366</v>
      </c>
      <c r="H132" s="37" t="s">
        <v>122</v>
      </c>
      <c r="I132" s="37" t="s">
        <v>117</v>
      </c>
      <c r="J132" s="76"/>
    </row>
    <row r="133" spans="1:10">
      <c r="A133" s="37" t="s">
        <v>39</v>
      </c>
      <c r="B133" s="80" t="s">
        <v>232</v>
      </c>
      <c r="C133" s="61">
        <v>709815.33</v>
      </c>
      <c r="D133" s="34">
        <v>246.26</v>
      </c>
      <c r="E133" s="63">
        <v>2011</v>
      </c>
      <c r="F133" s="37" t="s">
        <v>118</v>
      </c>
      <c r="G133" s="37" t="s">
        <v>186</v>
      </c>
      <c r="H133" s="37" t="s">
        <v>186</v>
      </c>
      <c r="I133" s="37" t="s">
        <v>123</v>
      </c>
      <c r="J133" s="76"/>
    </row>
    <row r="134" spans="1:10">
      <c r="A134" s="37" t="s">
        <v>40</v>
      </c>
      <c r="B134" s="80" t="s">
        <v>233</v>
      </c>
      <c r="C134" s="61">
        <v>278771.68</v>
      </c>
      <c r="D134" s="34">
        <v>50</v>
      </c>
      <c r="E134" s="63">
        <v>2000</v>
      </c>
      <c r="F134" s="37" t="s">
        <v>118</v>
      </c>
      <c r="G134" s="37" t="s">
        <v>124</v>
      </c>
      <c r="H134" s="37" t="s">
        <v>124</v>
      </c>
      <c r="I134" s="37" t="s">
        <v>119</v>
      </c>
      <c r="J134" s="76"/>
    </row>
    <row r="135" spans="1:10">
      <c r="A135" s="37" t="s">
        <v>41</v>
      </c>
      <c r="B135" s="80" t="s">
        <v>234</v>
      </c>
      <c r="C135" s="61">
        <v>66608.69</v>
      </c>
      <c r="D135" s="34">
        <v>242.39</v>
      </c>
      <c r="E135" s="63">
        <v>1920</v>
      </c>
      <c r="F135" s="37" t="s">
        <v>367</v>
      </c>
      <c r="G135" s="37" t="s">
        <v>368</v>
      </c>
      <c r="H135" s="37" t="s">
        <v>115</v>
      </c>
      <c r="I135" s="37" t="s">
        <v>123</v>
      </c>
      <c r="J135" s="76"/>
    </row>
    <row r="136" spans="1:10" ht="15.75" thickBot="1">
      <c r="A136" s="37" t="s">
        <v>42</v>
      </c>
      <c r="B136" s="80" t="s">
        <v>235</v>
      </c>
      <c r="C136" s="61">
        <f t="shared" si="2"/>
        <v>340000</v>
      </c>
      <c r="D136" s="34">
        <v>136</v>
      </c>
      <c r="E136" s="63">
        <v>1909</v>
      </c>
      <c r="F136" s="37" t="s">
        <v>118</v>
      </c>
      <c r="G136" s="37" t="s">
        <v>368</v>
      </c>
      <c r="H136" s="37" t="s">
        <v>369</v>
      </c>
      <c r="I136" s="37" t="s">
        <v>123</v>
      </c>
      <c r="J136" s="76"/>
    </row>
    <row r="137" spans="1:10" ht="15.75" thickTop="1">
      <c r="A137" s="37" t="s">
        <v>43</v>
      </c>
      <c r="B137" s="80" t="s">
        <v>444</v>
      </c>
      <c r="C137" s="61">
        <f>D137*2800</f>
        <v>370356</v>
      </c>
      <c r="D137" s="34">
        <v>132.27000000000001</v>
      </c>
      <c r="E137" s="63">
        <v>1900</v>
      </c>
      <c r="F137" s="37" t="s">
        <v>118</v>
      </c>
      <c r="G137" s="37" t="s">
        <v>65</v>
      </c>
      <c r="H137" s="37" t="s">
        <v>65</v>
      </c>
      <c r="I137" s="87" t="s">
        <v>123</v>
      </c>
      <c r="J137" s="75" t="s">
        <v>441</v>
      </c>
    </row>
    <row r="138" spans="1:10">
      <c r="A138" s="37" t="s">
        <v>44</v>
      </c>
      <c r="B138" s="80" t="s">
        <v>442</v>
      </c>
      <c r="C138" s="61">
        <f t="shared" ref="C138:C166" si="3">D138*2800</f>
        <v>573692</v>
      </c>
      <c r="D138" s="34">
        <v>204.89</v>
      </c>
      <c r="E138" s="63">
        <v>1906</v>
      </c>
      <c r="F138" s="37" t="s">
        <v>118</v>
      </c>
      <c r="G138" s="37" t="s">
        <v>65</v>
      </c>
      <c r="H138" s="37" t="s">
        <v>65</v>
      </c>
      <c r="I138" s="87" t="s">
        <v>123</v>
      </c>
      <c r="J138" s="80" t="s">
        <v>443</v>
      </c>
    </row>
    <row r="139" spans="1:10">
      <c r="A139" s="37" t="s">
        <v>45</v>
      </c>
      <c r="B139" s="88" t="s">
        <v>485</v>
      </c>
      <c r="C139" s="61">
        <f t="shared" si="3"/>
        <v>443604</v>
      </c>
      <c r="D139" s="89">
        <v>158.43</v>
      </c>
      <c r="E139" s="89" t="s">
        <v>513</v>
      </c>
      <c r="F139" s="37" t="s">
        <v>118</v>
      </c>
      <c r="G139" s="37" t="s">
        <v>65</v>
      </c>
      <c r="H139" s="37" t="s">
        <v>65</v>
      </c>
      <c r="I139" s="87" t="s">
        <v>123</v>
      </c>
      <c r="J139" s="90" t="s">
        <v>460</v>
      </c>
    </row>
    <row r="140" spans="1:10">
      <c r="A140" s="37" t="s">
        <v>46</v>
      </c>
      <c r="B140" s="88" t="s">
        <v>486</v>
      </c>
      <c r="C140" s="61">
        <f t="shared" si="3"/>
        <v>305508</v>
      </c>
      <c r="D140" s="89">
        <v>109.11</v>
      </c>
      <c r="E140" s="89" t="s">
        <v>514</v>
      </c>
      <c r="F140" s="37" t="s">
        <v>118</v>
      </c>
      <c r="G140" s="37" t="s">
        <v>65</v>
      </c>
      <c r="H140" s="37" t="s">
        <v>65</v>
      </c>
      <c r="I140" s="87" t="s">
        <v>123</v>
      </c>
      <c r="J140" s="90" t="s">
        <v>460</v>
      </c>
    </row>
    <row r="141" spans="1:10">
      <c r="A141" s="37" t="s">
        <v>47</v>
      </c>
      <c r="B141" s="88" t="s">
        <v>487</v>
      </c>
      <c r="C141" s="61">
        <f t="shared" si="3"/>
        <v>296660</v>
      </c>
      <c r="D141" s="89">
        <v>105.95</v>
      </c>
      <c r="E141" s="89" t="s">
        <v>515</v>
      </c>
      <c r="F141" s="37" t="s">
        <v>118</v>
      </c>
      <c r="G141" s="37" t="s">
        <v>65</v>
      </c>
      <c r="H141" s="37" t="s">
        <v>65</v>
      </c>
      <c r="I141" s="87" t="s">
        <v>123</v>
      </c>
      <c r="J141" s="90" t="s">
        <v>460</v>
      </c>
    </row>
    <row r="142" spans="1:10">
      <c r="A142" s="37" t="s">
        <v>48</v>
      </c>
      <c r="B142" s="88" t="s">
        <v>488</v>
      </c>
      <c r="C142" s="61">
        <f t="shared" si="3"/>
        <v>767788</v>
      </c>
      <c r="D142" s="89">
        <v>274.20999999999998</v>
      </c>
      <c r="E142" s="89" t="s">
        <v>516</v>
      </c>
      <c r="F142" s="37" t="s">
        <v>118</v>
      </c>
      <c r="G142" s="37" t="s">
        <v>65</v>
      </c>
      <c r="H142" s="37" t="s">
        <v>65</v>
      </c>
      <c r="I142" s="87" t="s">
        <v>119</v>
      </c>
      <c r="J142" s="90" t="s">
        <v>461</v>
      </c>
    </row>
    <row r="143" spans="1:10">
      <c r="A143" s="37" t="s">
        <v>49</v>
      </c>
      <c r="B143" s="88" t="s">
        <v>489</v>
      </c>
      <c r="C143" s="61">
        <f t="shared" si="3"/>
        <v>391468</v>
      </c>
      <c r="D143" s="89">
        <v>139.81</v>
      </c>
      <c r="E143" s="89" t="s">
        <v>517</v>
      </c>
      <c r="F143" s="37" t="s">
        <v>118</v>
      </c>
      <c r="G143" s="37" t="s">
        <v>65</v>
      </c>
      <c r="H143" s="37" t="s">
        <v>65</v>
      </c>
      <c r="I143" s="87" t="s">
        <v>123</v>
      </c>
      <c r="J143" s="90" t="s">
        <v>462</v>
      </c>
    </row>
    <row r="144" spans="1:10">
      <c r="A144" s="37" t="s">
        <v>50</v>
      </c>
      <c r="B144" s="88" t="s">
        <v>490</v>
      </c>
      <c r="C144" s="61">
        <f t="shared" si="3"/>
        <v>153048</v>
      </c>
      <c r="D144" s="89">
        <v>54.66</v>
      </c>
      <c r="E144" s="89" t="s">
        <v>515</v>
      </c>
      <c r="F144" s="37" t="s">
        <v>118</v>
      </c>
      <c r="G144" s="37" t="s">
        <v>65</v>
      </c>
      <c r="H144" s="37" t="s">
        <v>65</v>
      </c>
      <c r="I144" s="87" t="s">
        <v>123</v>
      </c>
      <c r="J144" s="90" t="s">
        <v>463</v>
      </c>
    </row>
    <row r="145" spans="1:10">
      <c r="A145" s="37" t="s">
        <v>51</v>
      </c>
      <c r="B145" s="88" t="s">
        <v>491</v>
      </c>
      <c r="C145" s="61">
        <f t="shared" si="3"/>
        <v>479108.00000000006</v>
      </c>
      <c r="D145" s="89">
        <v>171.11</v>
      </c>
      <c r="E145" s="89" t="s">
        <v>515</v>
      </c>
      <c r="F145" s="37" t="s">
        <v>118</v>
      </c>
      <c r="G145" s="37" t="s">
        <v>65</v>
      </c>
      <c r="H145" s="37" t="s">
        <v>65</v>
      </c>
      <c r="I145" s="87" t="s">
        <v>123</v>
      </c>
      <c r="J145" s="90" t="s">
        <v>527</v>
      </c>
    </row>
    <row r="146" spans="1:10">
      <c r="A146" s="37" t="s">
        <v>52</v>
      </c>
      <c r="B146" s="88" t="s">
        <v>492</v>
      </c>
      <c r="C146" s="61">
        <f t="shared" si="3"/>
        <v>718648.00000000012</v>
      </c>
      <c r="D146" s="89">
        <v>256.66000000000003</v>
      </c>
      <c r="E146" s="89" t="s">
        <v>518</v>
      </c>
      <c r="F146" s="37" t="s">
        <v>118</v>
      </c>
      <c r="G146" s="37" t="s">
        <v>65</v>
      </c>
      <c r="H146" s="37" t="s">
        <v>65</v>
      </c>
      <c r="I146" s="87" t="s">
        <v>119</v>
      </c>
      <c r="J146" s="90" t="s">
        <v>464</v>
      </c>
    </row>
    <row r="147" spans="1:10">
      <c r="A147" s="37" t="s">
        <v>53</v>
      </c>
      <c r="B147" s="88" t="s">
        <v>493</v>
      </c>
      <c r="C147" s="61">
        <f t="shared" si="3"/>
        <v>691964</v>
      </c>
      <c r="D147" s="89">
        <v>247.13</v>
      </c>
      <c r="E147" s="89" t="s">
        <v>519</v>
      </c>
      <c r="F147" s="37" t="s">
        <v>118</v>
      </c>
      <c r="G147" s="37" t="s">
        <v>65</v>
      </c>
      <c r="H147" s="37" t="s">
        <v>65</v>
      </c>
      <c r="I147" s="87" t="s">
        <v>119</v>
      </c>
      <c r="J147" s="90" t="s">
        <v>465</v>
      </c>
    </row>
    <row r="148" spans="1:10">
      <c r="A148" s="37" t="s">
        <v>54</v>
      </c>
      <c r="B148" s="88" t="s">
        <v>494</v>
      </c>
      <c r="C148" s="61">
        <f t="shared" si="3"/>
        <v>272972</v>
      </c>
      <c r="D148" s="89">
        <v>97.49</v>
      </c>
      <c r="E148" s="89" t="s">
        <v>520</v>
      </c>
      <c r="F148" s="37" t="s">
        <v>118</v>
      </c>
      <c r="G148" s="37" t="s">
        <v>65</v>
      </c>
      <c r="H148" s="37" t="s">
        <v>65</v>
      </c>
      <c r="I148" s="87" t="s">
        <v>119</v>
      </c>
      <c r="J148" s="90" t="s">
        <v>466</v>
      </c>
    </row>
    <row r="149" spans="1:10">
      <c r="A149" s="37" t="s">
        <v>55</v>
      </c>
      <c r="B149" s="88" t="s">
        <v>495</v>
      </c>
      <c r="C149" s="61">
        <f t="shared" si="3"/>
        <v>635964</v>
      </c>
      <c r="D149" s="89">
        <v>227.13</v>
      </c>
      <c r="E149" s="89" t="s">
        <v>521</v>
      </c>
      <c r="F149" s="37" t="s">
        <v>118</v>
      </c>
      <c r="G149" s="37" t="s">
        <v>65</v>
      </c>
      <c r="H149" s="37" t="s">
        <v>65</v>
      </c>
      <c r="I149" s="87" t="s">
        <v>119</v>
      </c>
      <c r="J149" s="90" t="s">
        <v>467</v>
      </c>
    </row>
    <row r="150" spans="1:10">
      <c r="A150" s="37" t="s">
        <v>56</v>
      </c>
      <c r="B150" s="88" t="s">
        <v>496</v>
      </c>
      <c r="C150" s="61">
        <f t="shared" si="3"/>
        <v>601580</v>
      </c>
      <c r="D150" s="89">
        <v>214.85</v>
      </c>
      <c r="E150" s="89" t="s">
        <v>521</v>
      </c>
      <c r="F150" s="37" t="s">
        <v>118</v>
      </c>
      <c r="G150" s="37" t="s">
        <v>65</v>
      </c>
      <c r="H150" s="37" t="s">
        <v>65</v>
      </c>
      <c r="I150" s="87" t="s">
        <v>123</v>
      </c>
      <c r="J150" s="90" t="s">
        <v>468</v>
      </c>
    </row>
    <row r="151" spans="1:10">
      <c r="A151" s="37" t="s">
        <v>249</v>
      </c>
      <c r="B151" s="88" t="s">
        <v>497</v>
      </c>
      <c r="C151" s="61">
        <f t="shared" si="3"/>
        <v>755804</v>
      </c>
      <c r="D151" s="89">
        <v>269.93</v>
      </c>
      <c r="E151" s="89" t="s">
        <v>515</v>
      </c>
      <c r="F151" s="37" t="s">
        <v>118</v>
      </c>
      <c r="G151" s="37" t="s">
        <v>65</v>
      </c>
      <c r="H151" s="37" t="s">
        <v>65</v>
      </c>
      <c r="I151" s="87" t="s">
        <v>123</v>
      </c>
      <c r="J151" s="90" t="s">
        <v>469</v>
      </c>
    </row>
    <row r="152" spans="1:10" ht="22.5">
      <c r="A152" s="37" t="s">
        <v>250</v>
      </c>
      <c r="B152" s="88" t="s">
        <v>498</v>
      </c>
      <c r="C152" s="61">
        <f t="shared" si="3"/>
        <v>261660</v>
      </c>
      <c r="D152" s="89">
        <v>93.45</v>
      </c>
      <c r="E152" s="89" t="s">
        <v>519</v>
      </c>
      <c r="F152" s="37" t="s">
        <v>118</v>
      </c>
      <c r="G152" s="37" t="s">
        <v>65</v>
      </c>
      <c r="H152" s="37" t="s">
        <v>65</v>
      </c>
      <c r="I152" s="87" t="s">
        <v>123</v>
      </c>
      <c r="J152" s="90" t="s">
        <v>470</v>
      </c>
    </row>
    <row r="153" spans="1:10" ht="22.5">
      <c r="A153" s="37" t="s">
        <v>251</v>
      </c>
      <c r="B153" s="88" t="s">
        <v>499</v>
      </c>
      <c r="C153" s="61">
        <f t="shared" si="3"/>
        <v>1687364</v>
      </c>
      <c r="D153" s="89">
        <v>602.63</v>
      </c>
      <c r="E153" s="89" t="s">
        <v>515</v>
      </c>
      <c r="F153" s="37" t="s">
        <v>118</v>
      </c>
      <c r="G153" s="37" t="s">
        <v>65</v>
      </c>
      <c r="H153" s="37" t="s">
        <v>65</v>
      </c>
      <c r="I153" s="87" t="s">
        <v>123</v>
      </c>
      <c r="J153" s="90" t="s">
        <v>471</v>
      </c>
    </row>
    <row r="154" spans="1:10" ht="22.5">
      <c r="A154" s="37" t="s">
        <v>252</v>
      </c>
      <c r="B154" s="91" t="s">
        <v>500</v>
      </c>
      <c r="C154" s="61">
        <f t="shared" si="3"/>
        <v>866880.00000000012</v>
      </c>
      <c r="D154" s="89">
        <v>309.60000000000002</v>
      </c>
      <c r="E154" s="89" t="s">
        <v>515</v>
      </c>
      <c r="F154" s="37" t="s">
        <v>118</v>
      </c>
      <c r="G154" s="37" t="s">
        <v>65</v>
      </c>
      <c r="H154" s="37" t="s">
        <v>65</v>
      </c>
      <c r="I154" s="87" t="s">
        <v>123</v>
      </c>
      <c r="J154" s="90" t="s">
        <v>472</v>
      </c>
    </row>
    <row r="155" spans="1:10">
      <c r="A155" s="37" t="s">
        <v>445</v>
      </c>
      <c r="B155" s="88" t="s">
        <v>501</v>
      </c>
      <c r="C155" s="61">
        <f t="shared" si="3"/>
        <v>1122156</v>
      </c>
      <c r="D155" s="89">
        <v>400.77</v>
      </c>
      <c r="E155" s="89" t="s">
        <v>522</v>
      </c>
      <c r="F155" s="37" t="s">
        <v>118</v>
      </c>
      <c r="G155" s="37" t="s">
        <v>65</v>
      </c>
      <c r="H155" s="37" t="s">
        <v>65</v>
      </c>
      <c r="I155" s="87" t="s">
        <v>119</v>
      </c>
      <c r="J155" s="90" t="s">
        <v>473</v>
      </c>
    </row>
    <row r="156" spans="1:10">
      <c r="A156" s="37" t="s">
        <v>446</v>
      </c>
      <c r="B156" s="88" t="s">
        <v>502</v>
      </c>
      <c r="C156" s="61">
        <f t="shared" si="3"/>
        <v>773472</v>
      </c>
      <c r="D156" s="89">
        <v>276.24</v>
      </c>
      <c r="E156" s="89" t="s">
        <v>522</v>
      </c>
      <c r="F156" s="37" t="s">
        <v>118</v>
      </c>
      <c r="G156" s="37" t="s">
        <v>65</v>
      </c>
      <c r="H156" s="37" t="s">
        <v>65</v>
      </c>
      <c r="I156" s="87" t="s">
        <v>123</v>
      </c>
      <c r="J156" s="90" t="s">
        <v>474</v>
      </c>
    </row>
    <row r="157" spans="1:10">
      <c r="A157" s="37" t="s">
        <v>447</v>
      </c>
      <c r="B157" s="88" t="s">
        <v>503</v>
      </c>
      <c r="C157" s="61">
        <f t="shared" si="3"/>
        <v>1132908</v>
      </c>
      <c r="D157" s="89">
        <v>404.61</v>
      </c>
      <c r="E157" s="89" t="s">
        <v>523</v>
      </c>
      <c r="F157" s="37" t="s">
        <v>118</v>
      </c>
      <c r="G157" s="37" t="s">
        <v>65</v>
      </c>
      <c r="H157" s="37" t="s">
        <v>65</v>
      </c>
      <c r="I157" s="87" t="s">
        <v>119</v>
      </c>
      <c r="J157" s="90" t="s">
        <v>475</v>
      </c>
    </row>
    <row r="158" spans="1:10">
      <c r="A158" s="37" t="s">
        <v>448</v>
      </c>
      <c r="B158" s="88" t="s">
        <v>504</v>
      </c>
      <c r="C158" s="61">
        <f t="shared" si="3"/>
        <v>74788</v>
      </c>
      <c r="D158" s="89">
        <v>26.71</v>
      </c>
      <c r="E158" s="89" t="s">
        <v>524</v>
      </c>
      <c r="F158" s="37" t="s">
        <v>118</v>
      </c>
      <c r="G158" s="37" t="s">
        <v>65</v>
      </c>
      <c r="H158" s="37" t="s">
        <v>65</v>
      </c>
      <c r="I158" s="87" t="s">
        <v>123</v>
      </c>
      <c r="J158" s="90" t="s">
        <v>476</v>
      </c>
    </row>
    <row r="159" spans="1:10">
      <c r="A159" s="37" t="s">
        <v>449</v>
      </c>
      <c r="B159" s="88" t="s">
        <v>505</v>
      </c>
      <c r="C159" s="61">
        <f t="shared" si="3"/>
        <v>1250032</v>
      </c>
      <c r="D159" s="89">
        <v>446.44</v>
      </c>
      <c r="E159" s="89" t="s">
        <v>515</v>
      </c>
      <c r="F159" s="37" t="s">
        <v>118</v>
      </c>
      <c r="G159" s="37" t="s">
        <v>65</v>
      </c>
      <c r="H159" s="37" t="s">
        <v>65</v>
      </c>
      <c r="I159" s="87" t="s">
        <v>123</v>
      </c>
      <c r="J159" s="90" t="s">
        <v>477</v>
      </c>
    </row>
    <row r="160" spans="1:10">
      <c r="A160" s="37" t="s">
        <v>450</v>
      </c>
      <c r="B160" s="88" t="s">
        <v>506</v>
      </c>
      <c r="C160" s="61">
        <f t="shared" si="3"/>
        <v>231504.00000000003</v>
      </c>
      <c r="D160" s="89">
        <v>82.68</v>
      </c>
      <c r="E160" s="89" t="s">
        <v>515</v>
      </c>
      <c r="F160" s="37" t="s">
        <v>118</v>
      </c>
      <c r="G160" s="37" t="s">
        <v>65</v>
      </c>
      <c r="H160" s="37" t="s">
        <v>65</v>
      </c>
      <c r="I160" s="87" t="s">
        <v>123</v>
      </c>
      <c r="J160" s="90" t="s">
        <v>478</v>
      </c>
    </row>
    <row r="161" spans="1:10" ht="22.5">
      <c r="A161" s="37" t="s">
        <v>451</v>
      </c>
      <c r="B161" s="88" t="s">
        <v>507</v>
      </c>
      <c r="C161" s="61">
        <f t="shared" si="3"/>
        <v>192136</v>
      </c>
      <c r="D161" s="89">
        <v>68.62</v>
      </c>
      <c r="E161" s="89" t="s">
        <v>515</v>
      </c>
      <c r="F161" s="37" t="s">
        <v>118</v>
      </c>
      <c r="G161" s="37" t="s">
        <v>65</v>
      </c>
      <c r="H161" s="37" t="s">
        <v>65</v>
      </c>
      <c r="I161" s="87" t="s">
        <v>123</v>
      </c>
      <c r="J161" s="90" t="s">
        <v>479</v>
      </c>
    </row>
    <row r="162" spans="1:10">
      <c r="A162" s="37" t="s">
        <v>452</v>
      </c>
      <c r="B162" s="88" t="s">
        <v>508</v>
      </c>
      <c r="C162" s="61">
        <f t="shared" si="3"/>
        <v>232904.00000000003</v>
      </c>
      <c r="D162" s="89">
        <v>83.18</v>
      </c>
      <c r="E162" s="89" t="s">
        <v>515</v>
      </c>
      <c r="F162" s="37" t="s">
        <v>118</v>
      </c>
      <c r="G162" s="37" t="s">
        <v>65</v>
      </c>
      <c r="H162" s="37" t="s">
        <v>65</v>
      </c>
      <c r="I162" s="87" t="s">
        <v>123</v>
      </c>
      <c r="J162" s="90" t="s">
        <v>480</v>
      </c>
    </row>
    <row r="163" spans="1:10">
      <c r="A163" s="37" t="s">
        <v>453</v>
      </c>
      <c r="B163" s="88" t="s">
        <v>509</v>
      </c>
      <c r="C163" s="61">
        <f t="shared" si="3"/>
        <v>327236</v>
      </c>
      <c r="D163" s="89">
        <v>116.87</v>
      </c>
      <c r="E163" s="89" t="s">
        <v>515</v>
      </c>
      <c r="F163" s="37" t="s">
        <v>118</v>
      </c>
      <c r="G163" s="37" t="s">
        <v>65</v>
      </c>
      <c r="H163" s="37" t="s">
        <v>65</v>
      </c>
      <c r="I163" s="87" t="s">
        <v>119</v>
      </c>
      <c r="J163" s="90" t="s">
        <v>481</v>
      </c>
    </row>
    <row r="164" spans="1:10" ht="22.5">
      <c r="A164" s="37" t="s">
        <v>454</v>
      </c>
      <c r="B164" s="88" t="s">
        <v>510</v>
      </c>
      <c r="C164" s="61">
        <f t="shared" si="3"/>
        <v>382732</v>
      </c>
      <c r="D164" s="89">
        <v>136.69</v>
      </c>
      <c r="E164" s="89" t="s">
        <v>525</v>
      </c>
      <c r="F164" s="37" t="s">
        <v>118</v>
      </c>
      <c r="G164" s="37" t="s">
        <v>65</v>
      </c>
      <c r="H164" s="37" t="s">
        <v>65</v>
      </c>
      <c r="I164" s="87" t="s">
        <v>123</v>
      </c>
      <c r="J164" s="90" t="s">
        <v>482</v>
      </c>
    </row>
    <row r="165" spans="1:10">
      <c r="A165" s="37" t="s">
        <v>455</v>
      </c>
      <c r="B165" s="91" t="s">
        <v>511</v>
      </c>
      <c r="C165" s="61">
        <f t="shared" si="3"/>
        <v>683200</v>
      </c>
      <c r="D165" s="92">
        <v>244</v>
      </c>
      <c r="E165" s="89" t="s">
        <v>515</v>
      </c>
      <c r="F165" s="37" t="s">
        <v>118</v>
      </c>
      <c r="G165" s="37" t="s">
        <v>65</v>
      </c>
      <c r="H165" s="37" t="s">
        <v>65</v>
      </c>
      <c r="I165" s="87" t="s">
        <v>123</v>
      </c>
      <c r="J165" s="90" t="s">
        <v>483</v>
      </c>
    </row>
    <row r="166" spans="1:10" ht="15.75" thickBot="1">
      <c r="A166" s="37" t="s">
        <v>456</v>
      </c>
      <c r="B166" s="88" t="s">
        <v>512</v>
      </c>
      <c r="C166" s="61">
        <f t="shared" si="3"/>
        <v>1367520</v>
      </c>
      <c r="D166" s="89">
        <v>488.40000000000003</v>
      </c>
      <c r="E166" s="89" t="s">
        <v>526</v>
      </c>
      <c r="F166" s="37" t="s">
        <v>118</v>
      </c>
      <c r="G166" s="37" t="s">
        <v>65</v>
      </c>
      <c r="H166" s="37" t="s">
        <v>65</v>
      </c>
      <c r="I166" s="87" t="s">
        <v>123</v>
      </c>
      <c r="J166" s="93" t="s">
        <v>484</v>
      </c>
    </row>
    <row r="167" spans="1:10" ht="15.75" thickTop="1">
      <c r="A167" s="37" t="s">
        <v>457</v>
      </c>
      <c r="B167" s="80" t="s">
        <v>225</v>
      </c>
      <c r="C167" s="61">
        <v>148011.62</v>
      </c>
      <c r="D167" s="34">
        <v>180</v>
      </c>
      <c r="E167" s="63">
        <v>2011</v>
      </c>
      <c r="F167" s="37" t="s">
        <v>182</v>
      </c>
      <c r="G167" s="37" t="s">
        <v>182</v>
      </c>
      <c r="H167" s="37" t="s">
        <v>182</v>
      </c>
      <c r="I167" s="37" t="s">
        <v>117</v>
      </c>
      <c r="J167" s="76"/>
    </row>
    <row r="168" spans="1:10" ht="38.25">
      <c r="A168" s="37" t="s">
        <v>458</v>
      </c>
      <c r="B168" s="80" t="s">
        <v>215</v>
      </c>
      <c r="C168" s="61">
        <v>18487.5</v>
      </c>
      <c r="D168" s="34">
        <v>72</v>
      </c>
      <c r="E168" s="63">
        <v>1974</v>
      </c>
      <c r="F168" s="64" t="s">
        <v>358</v>
      </c>
      <c r="G168" s="37" t="s">
        <v>359</v>
      </c>
      <c r="H168" s="37" t="s">
        <v>359</v>
      </c>
      <c r="I168" s="37" t="s">
        <v>119</v>
      </c>
      <c r="J168" s="76"/>
    </row>
    <row r="169" spans="1:10">
      <c r="A169" s="37" t="s">
        <v>459</v>
      </c>
      <c r="B169" s="80" t="s">
        <v>236</v>
      </c>
      <c r="C169" s="61">
        <f>11428097.67+16627.28+260301+3832265.43+36678+3051772+39821.61</f>
        <v>18665562.989999998</v>
      </c>
      <c r="D169" s="34"/>
      <c r="E169" s="63"/>
      <c r="F169" s="37"/>
      <c r="G169" s="37"/>
      <c r="H169" s="37"/>
      <c r="I169" s="37"/>
      <c r="J169" s="76"/>
    </row>
    <row r="170" spans="1:10" ht="25.5">
      <c r="A170" s="37" t="s">
        <v>528</v>
      </c>
      <c r="B170" s="77" t="s">
        <v>243</v>
      </c>
      <c r="C170" s="68">
        <f>704363.62+530485.5+317167+374542.97+119741.97</f>
        <v>2046301.06</v>
      </c>
      <c r="D170" s="38"/>
      <c r="E170" s="81"/>
      <c r="F170" s="70"/>
      <c r="G170" s="70"/>
      <c r="H170" s="70"/>
      <c r="I170" s="70"/>
      <c r="J170" s="76"/>
    </row>
    <row r="171" spans="1:10">
      <c r="A171" s="37" t="s">
        <v>529</v>
      </c>
      <c r="B171" s="67" t="s">
        <v>241</v>
      </c>
      <c r="C171" s="68">
        <f>93097+15000+8376+20000</f>
        <v>136473</v>
      </c>
      <c r="D171" s="38"/>
      <c r="E171" s="81"/>
      <c r="F171" s="70"/>
      <c r="G171" s="70"/>
      <c r="H171" s="70"/>
      <c r="I171" s="70"/>
      <c r="J171" s="76"/>
    </row>
    <row r="172" spans="1:10">
      <c r="A172" s="37" t="s">
        <v>530</v>
      </c>
      <c r="B172" s="67" t="s">
        <v>237</v>
      </c>
      <c r="C172" s="68">
        <v>9096.39</v>
      </c>
      <c r="D172" s="38"/>
      <c r="E172" s="81"/>
      <c r="F172" s="70"/>
      <c r="G172" s="70"/>
      <c r="H172" s="70"/>
      <c r="I172" s="70"/>
      <c r="J172" s="76"/>
    </row>
    <row r="173" spans="1:10">
      <c r="A173" s="37" t="s">
        <v>531</v>
      </c>
      <c r="B173" s="67" t="s">
        <v>238</v>
      </c>
      <c r="C173" s="68">
        <f>21796.22+133819.04+12782+6480</f>
        <v>174877.26</v>
      </c>
      <c r="D173" s="38"/>
      <c r="E173" s="81"/>
      <c r="F173" s="70"/>
      <c r="G173" s="70"/>
      <c r="H173" s="70"/>
      <c r="I173" s="70"/>
      <c r="J173" s="76"/>
    </row>
    <row r="174" spans="1:10">
      <c r="A174" s="37" t="s">
        <v>532</v>
      </c>
      <c r="B174" s="67" t="s">
        <v>239</v>
      </c>
      <c r="C174" s="68">
        <f>2908674.34+5000</f>
        <v>2913674.34</v>
      </c>
      <c r="D174" s="38"/>
      <c r="E174" s="81"/>
      <c r="F174" s="70"/>
      <c r="G174" s="70"/>
      <c r="H174" s="70"/>
      <c r="I174" s="70"/>
      <c r="J174" s="76"/>
    </row>
    <row r="175" spans="1:10">
      <c r="A175" s="37" t="s">
        <v>533</v>
      </c>
      <c r="B175" s="67" t="s">
        <v>240</v>
      </c>
      <c r="C175" s="68">
        <v>61532</v>
      </c>
      <c r="D175" s="38"/>
      <c r="E175" s="81"/>
      <c r="F175" s="70"/>
      <c r="G175" s="70"/>
      <c r="H175" s="70"/>
      <c r="I175" s="70"/>
      <c r="J175" s="76"/>
    </row>
    <row r="176" spans="1:10">
      <c r="A176" s="37" t="s">
        <v>534</v>
      </c>
      <c r="B176" s="67" t="s">
        <v>242</v>
      </c>
      <c r="C176" s="68">
        <f>135340+139422</f>
        <v>274762</v>
      </c>
      <c r="D176" s="38"/>
      <c r="E176" s="81"/>
      <c r="F176" s="70"/>
      <c r="G176" s="70"/>
      <c r="H176" s="70"/>
      <c r="I176" s="70"/>
      <c r="J176" s="76"/>
    </row>
    <row r="177" spans="1:10">
      <c r="A177" s="37" t="s">
        <v>535</v>
      </c>
      <c r="B177" s="67" t="s">
        <v>244</v>
      </c>
      <c r="C177" s="68">
        <v>312198</v>
      </c>
      <c r="D177" s="38"/>
      <c r="E177" s="81"/>
      <c r="F177" s="70"/>
      <c r="G177" s="70"/>
      <c r="H177" s="70"/>
      <c r="I177" s="70"/>
      <c r="J177" s="76"/>
    </row>
    <row r="178" spans="1:10" ht="63.75">
      <c r="A178" s="37" t="s">
        <v>536</v>
      </c>
      <c r="B178" s="67" t="s">
        <v>245</v>
      </c>
      <c r="C178" s="68">
        <v>9312136.1400000006</v>
      </c>
      <c r="D178" s="82" t="s">
        <v>354</v>
      </c>
      <c r="E178" s="81"/>
      <c r="F178" s="70"/>
      <c r="G178" s="70"/>
      <c r="H178" s="70"/>
      <c r="I178" s="70"/>
      <c r="J178" s="76"/>
    </row>
    <row r="179" spans="1:10">
      <c r="A179" s="37" t="s">
        <v>537</v>
      </c>
      <c r="B179" s="67" t="s">
        <v>246</v>
      </c>
      <c r="C179" s="68">
        <v>796263</v>
      </c>
      <c r="D179" s="38"/>
      <c r="E179" s="81"/>
      <c r="F179" s="70"/>
      <c r="G179" s="70"/>
      <c r="H179" s="70"/>
      <c r="I179" s="70"/>
      <c r="J179" s="76"/>
    </row>
    <row r="180" spans="1:10">
      <c r="A180" s="37" t="s">
        <v>538</v>
      </c>
      <c r="B180" s="67" t="s">
        <v>247</v>
      </c>
      <c r="C180" s="68">
        <v>251000</v>
      </c>
      <c r="D180" s="38"/>
      <c r="E180" s="81"/>
      <c r="F180" s="70"/>
      <c r="G180" s="70"/>
      <c r="H180" s="70"/>
      <c r="I180" s="70"/>
      <c r="J180" s="76"/>
    </row>
    <row r="181" spans="1:10">
      <c r="A181" s="37" t="s">
        <v>539</v>
      </c>
      <c r="B181" s="67" t="s">
        <v>422</v>
      </c>
      <c r="C181" s="68">
        <v>41697</v>
      </c>
      <c r="D181" s="38"/>
      <c r="E181" s="81"/>
      <c r="F181" s="70"/>
      <c r="G181" s="70"/>
      <c r="H181" s="70"/>
      <c r="I181" s="70"/>
      <c r="J181" s="76"/>
    </row>
    <row r="182" spans="1:10" ht="15.75" thickBot="1">
      <c r="A182" s="71" t="s">
        <v>540</v>
      </c>
      <c r="B182" s="72" t="s">
        <v>24</v>
      </c>
      <c r="C182" s="73">
        <v>3214289.31</v>
      </c>
      <c r="D182" s="36"/>
      <c r="E182" s="83"/>
      <c r="F182" s="71"/>
      <c r="G182" s="71"/>
      <c r="H182" s="71"/>
      <c r="I182" s="71"/>
      <c r="J182" s="76"/>
    </row>
    <row r="183" spans="1:10" ht="15.75" customHeight="1" thickTop="1">
      <c r="A183" s="76"/>
      <c r="B183" s="76"/>
      <c r="C183" s="76"/>
      <c r="D183" s="76"/>
      <c r="E183" s="76"/>
      <c r="F183" s="76"/>
      <c r="G183" s="76"/>
      <c r="H183" s="76"/>
      <c r="I183" s="76"/>
      <c r="J183" s="76"/>
    </row>
    <row r="187" spans="1:10">
      <c r="C187" s="120">
        <f>SUM(C1:C186)</f>
        <v>124556600.29000004</v>
      </c>
    </row>
  </sheetData>
  <mergeCells count="13">
    <mergeCell ref="F58:I58"/>
    <mergeCell ref="F67:I67"/>
    <mergeCell ref="F1:I1"/>
    <mergeCell ref="F39:I39"/>
    <mergeCell ref="F45:I45"/>
    <mergeCell ref="F115:I115"/>
    <mergeCell ref="F94:I94"/>
    <mergeCell ref="F87:I87"/>
    <mergeCell ref="C89:C90"/>
    <mergeCell ref="F74:I74"/>
    <mergeCell ref="F80:I80"/>
    <mergeCell ref="F100:I100"/>
    <mergeCell ref="F107:I107"/>
  </mergeCells>
  <pageMargins left="0.7" right="0.7" top="0.75" bottom="0.75" header="0.3" footer="0.3"/>
  <pageSetup paperSize="9" scale="73" fitToHeight="0" orientation="landscape" r:id="rId1"/>
  <headerFooter>
    <oddHeader>&amp;Czałącznik nr 1 
BUDYNKI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8"/>
  <sheetViews>
    <sheetView view="pageLayout" zoomScaleNormal="100" workbookViewId="0">
      <selection activeCell="C1" sqref="C1"/>
    </sheetView>
  </sheetViews>
  <sheetFormatPr defaultRowHeight="27.75" customHeight="1"/>
  <cols>
    <col min="1" max="2" width="9.140625" style="112"/>
    <col min="3" max="3" width="31" style="112" customWidth="1"/>
    <col min="4" max="4" width="23" style="112" customWidth="1"/>
    <col min="5" max="5" width="23.5703125" style="112" customWidth="1"/>
    <col min="6" max="6" width="9.140625" style="112"/>
    <col min="7" max="7" width="16.140625" style="112" customWidth="1"/>
    <col min="8" max="16384" width="9.140625" style="112"/>
  </cols>
  <sheetData>
    <row r="1" spans="2:7" ht="27.75" customHeight="1" thickBot="1"/>
    <row r="2" spans="2:7" ht="27.75" customHeight="1" thickTop="1">
      <c r="B2" s="99" t="s">
        <v>0</v>
      </c>
      <c r="C2" s="100" t="s">
        <v>34</v>
      </c>
      <c r="D2" s="99" t="s">
        <v>35</v>
      </c>
      <c r="E2" s="99" t="s">
        <v>36</v>
      </c>
      <c r="F2" s="99" t="s">
        <v>350</v>
      </c>
      <c r="G2" s="101" t="s">
        <v>37</v>
      </c>
    </row>
    <row r="3" spans="2:7" ht="27.75" customHeight="1">
      <c r="B3" s="102"/>
      <c r="C3" s="103" t="s">
        <v>78</v>
      </c>
      <c r="D3" s="103"/>
      <c r="E3" s="103"/>
      <c r="F3" s="103"/>
      <c r="G3" s="103"/>
    </row>
    <row r="4" spans="2:7" ht="27.75" customHeight="1">
      <c r="B4" s="104">
        <v>1</v>
      </c>
      <c r="C4" s="106" t="s">
        <v>248</v>
      </c>
      <c r="D4" s="107" t="s">
        <v>355</v>
      </c>
      <c r="E4" s="106" t="s">
        <v>357</v>
      </c>
      <c r="F4" s="106">
        <v>2007</v>
      </c>
      <c r="G4" s="108">
        <v>221400</v>
      </c>
    </row>
    <row r="5" spans="2:7" ht="27.75" customHeight="1">
      <c r="B5" s="104">
        <v>2</v>
      </c>
      <c r="C5" s="106" t="s">
        <v>248</v>
      </c>
      <c r="D5" s="107" t="s">
        <v>356</v>
      </c>
      <c r="E5" s="106">
        <v>31064708</v>
      </c>
      <c r="F5" s="106">
        <v>2007</v>
      </c>
      <c r="G5" s="108">
        <v>138000</v>
      </c>
    </row>
    <row r="6" spans="2:7" ht="27.75" customHeight="1" thickBot="1">
      <c r="B6" s="105">
        <v>3</v>
      </c>
      <c r="C6" s="109" t="s">
        <v>248</v>
      </c>
      <c r="D6" s="110" t="s">
        <v>356</v>
      </c>
      <c r="E6" s="109">
        <v>31065920</v>
      </c>
      <c r="F6" s="109">
        <v>2008</v>
      </c>
      <c r="G6" s="111">
        <v>138000</v>
      </c>
    </row>
    <row r="7" spans="2:7" ht="27.75" customHeight="1" thickTop="1"/>
    <row r="8" spans="2:7" ht="27.75" customHeight="1">
      <c r="G8" s="122">
        <f>SUM(G4:G7)</f>
        <v>497400</v>
      </c>
    </row>
  </sheetData>
  <pageMargins left="0.7" right="0.7" top="0.75" bottom="0.75" header="0.3" footer="0.3"/>
  <pageSetup paperSize="9" orientation="portrait" verticalDpi="0" r:id="rId1"/>
  <headerFooter>
    <oddHeader>&amp;Czałacznik nr2
MAZSYNY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view="pageLayout" zoomScaleNormal="100" workbookViewId="0">
      <selection activeCell="D5" sqref="D5"/>
    </sheetView>
  </sheetViews>
  <sheetFormatPr defaultRowHeight="12.75"/>
  <cols>
    <col min="1" max="1" width="4.140625" style="115" customWidth="1"/>
    <col min="2" max="2" width="20.140625" style="112" customWidth="1"/>
    <col min="3" max="4" width="32.85546875" style="112" customWidth="1"/>
    <col min="5" max="16384" width="9.140625" style="112"/>
  </cols>
  <sheetData>
    <row r="1" spans="1:4" ht="24" customHeight="1">
      <c r="A1" s="126"/>
      <c r="B1" s="127"/>
      <c r="C1" s="127"/>
      <c r="D1" s="127"/>
    </row>
    <row r="2" spans="1:4" ht="18.75" customHeight="1">
      <c r="A2" s="113" t="s">
        <v>62</v>
      </c>
    </row>
    <row r="3" spans="1:4" s="115" customFormat="1" ht="21.75" customHeight="1">
      <c r="A3" s="114" t="s">
        <v>0</v>
      </c>
      <c r="B3" s="114" t="s">
        <v>15</v>
      </c>
      <c r="C3" s="114" t="s">
        <v>63</v>
      </c>
      <c r="D3" s="114" t="s">
        <v>64</v>
      </c>
    </row>
    <row r="4" spans="1:4" s="115" customFormat="1" ht="21.75" customHeight="1">
      <c r="A4" s="129">
        <v>1</v>
      </c>
      <c r="B4" s="128" t="s">
        <v>71</v>
      </c>
      <c r="C4" s="128"/>
      <c r="D4" s="128"/>
    </row>
    <row r="5" spans="1:4" s="115" customFormat="1" ht="150" customHeight="1">
      <c r="A5" s="129"/>
      <c r="B5" s="116" t="s">
        <v>137</v>
      </c>
      <c r="C5" s="116" t="s">
        <v>139</v>
      </c>
      <c r="D5" s="116" t="s">
        <v>138</v>
      </c>
    </row>
    <row r="6" spans="1:4" s="115" customFormat="1" ht="52.5" customHeight="1">
      <c r="A6" s="129"/>
      <c r="B6" s="116" t="s">
        <v>374</v>
      </c>
      <c r="C6" s="116" t="s">
        <v>375</v>
      </c>
      <c r="D6" s="116"/>
    </row>
    <row r="7" spans="1:4" s="115" customFormat="1" ht="52.5" customHeight="1">
      <c r="A7" s="117"/>
      <c r="B7" s="116" t="s">
        <v>376</v>
      </c>
      <c r="C7" s="116"/>
      <c r="D7" s="116" t="s">
        <v>377</v>
      </c>
    </row>
    <row r="8" spans="1:4" s="115" customFormat="1" ht="52.5" customHeight="1">
      <c r="A8" s="117"/>
      <c r="B8" s="116" t="s">
        <v>378</v>
      </c>
      <c r="C8" s="116" t="s">
        <v>375</v>
      </c>
      <c r="D8" s="116" t="s">
        <v>377</v>
      </c>
    </row>
    <row r="9" spans="1:4" s="115" customFormat="1" ht="74.25" customHeight="1">
      <c r="A9" s="117"/>
      <c r="B9" s="116" t="s">
        <v>379</v>
      </c>
      <c r="C9" s="116" t="s">
        <v>375</v>
      </c>
      <c r="D9" s="116" t="s">
        <v>380</v>
      </c>
    </row>
    <row r="10" spans="1:4" s="115" customFormat="1" ht="74.25" customHeight="1">
      <c r="A10" s="117"/>
      <c r="B10" s="116"/>
      <c r="C10" s="116"/>
      <c r="D10" s="116"/>
    </row>
    <row r="11" spans="1:4" ht="21.75" customHeight="1">
      <c r="A11" s="129">
        <v>2</v>
      </c>
      <c r="B11" s="128" t="s">
        <v>73</v>
      </c>
      <c r="C11" s="128"/>
      <c r="D11" s="128"/>
    </row>
    <row r="12" spans="1:4" ht="21.75" customHeight="1">
      <c r="A12" s="129"/>
      <c r="B12" s="118"/>
      <c r="C12" s="118"/>
      <c r="D12" s="118"/>
    </row>
    <row r="13" spans="1:4" ht="21.75" customHeight="1">
      <c r="A13" s="129">
        <v>3</v>
      </c>
      <c r="B13" s="128" t="s">
        <v>72</v>
      </c>
      <c r="C13" s="128"/>
      <c r="D13" s="128"/>
    </row>
    <row r="14" spans="1:4" ht="92.25" customHeight="1">
      <c r="A14" s="129"/>
      <c r="B14" s="116" t="s">
        <v>381</v>
      </c>
      <c r="C14" s="116" t="s">
        <v>382</v>
      </c>
      <c r="D14" s="116" t="s">
        <v>383</v>
      </c>
    </row>
    <row r="15" spans="1:4" ht="71.25" customHeight="1">
      <c r="A15" s="129"/>
      <c r="B15" s="119" t="s">
        <v>384</v>
      </c>
      <c r="C15" s="116" t="s">
        <v>385</v>
      </c>
      <c r="D15" s="116" t="s">
        <v>386</v>
      </c>
    </row>
    <row r="16" spans="1:4" ht="21.75" customHeight="1">
      <c r="A16" s="129">
        <v>4</v>
      </c>
      <c r="B16" s="128" t="s">
        <v>74</v>
      </c>
      <c r="C16" s="128"/>
      <c r="D16" s="128"/>
    </row>
    <row r="17" spans="1:4" ht="189.75" customHeight="1">
      <c r="A17" s="129"/>
      <c r="B17" s="119" t="s">
        <v>387</v>
      </c>
      <c r="C17" s="116" t="s">
        <v>389</v>
      </c>
      <c r="D17" s="116" t="s">
        <v>388</v>
      </c>
    </row>
    <row r="18" spans="1:4" ht="21.75" customHeight="1">
      <c r="A18" s="129">
        <v>5</v>
      </c>
      <c r="B18" s="128" t="s">
        <v>80</v>
      </c>
      <c r="C18" s="128"/>
      <c r="D18" s="128"/>
    </row>
    <row r="19" spans="1:4" ht="166.5" customHeight="1">
      <c r="A19" s="129"/>
      <c r="B19" s="116" t="s">
        <v>390</v>
      </c>
      <c r="C19" s="116" t="s">
        <v>391</v>
      </c>
      <c r="D19" s="116" t="s">
        <v>392</v>
      </c>
    </row>
    <row r="20" spans="1:4" ht="170.25" customHeight="1">
      <c r="A20" s="129"/>
      <c r="B20" s="116" t="s">
        <v>393</v>
      </c>
      <c r="C20" s="116" t="s">
        <v>394</v>
      </c>
      <c r="D20" s="116" t="s">
        <v>395</v>
      </c>
    </row>
    <row r="21" spans="1:4" ht="21.75" customHeight="1">
      <c r="A21" s="129">
        <v>6</v>
      </c>
      <c r="B21" s="128" t="s">
        <v>75</v>
      </c>
      <c r="C21" s="128"/>
      <c r="D21" s="128"/>
    </row>
    <row r="22" spans="1:4" ht="179.25" customHeight="1">
      <c r="A22" s="129"/>
      <c r="B22" s="119" t="s">
        <v>396</v>
      </c>
      <c r="C22" s="116" t="s">
        <v>397</v>
      </c>
      <c r="D22" s="116" t="s">
        <v>398</v>
      </c>
    </row>
    <row r="23" spans="1:4" ht="21.75" customHeight="1">
      <c r="A23" s="129">
        <v>7</v>
      </c>
      <c r="B23" s="128" t="s">
        <v>81</v>
      </c>
      <c r="C23" s="128"/>
      <c r="D23" s="128"/>
    </row>
    <row r="24" spans="1:4" ht="266.25" customHeight="1">
      <c r="A24" s="129"/>
      <c r="B24" s="116" t="s">
        <v>399</v>
      </c>
      <c r="C24" s="116" t="s">
        <v>401</v>
      </c>
      <c r="D24" s="116" t="s">
        <v>400</v>
      </c>
    </row>
    <row r="25" spans="1:4" ht="226.5" customHeight="1">
      <c r="A25" s="129"/>
      <c r="B25" s="116" t="s">
        <v>403</v>
      </c>
      <c r="C25" s="116" t="s">
        <v>404</v>
      </c>
      <c r="D25" s="116" t="s">
        <v>402</v>
      </c>
    </row>
    <row r="26" spans="1:4" ht="21.75" customHeight="1">
      <c r="A26" s="129">
        <v>8</v>
      </c>
      <c r="B26" s="128" t="s">
        <v>82</v>
      </c>
      <c r="C26" s="128"/>
      <c r="D26" s="128"/>
    </row>
    <row r="27" spans="1:4" ht="198.75" customHeight="1">
      <c r="A27" s="129"/>
      <c r="B27" s="119" t="s">
        <v>396</v>
      </c>
      <c r="C27" s="116" t="s">
        <v>406</v>
      </c>
      <c r="D27" s="116" t="s">
        <v>405</v>
      </c>
    </row>
    <row r="28" spans="1:4" ht="182.25" customHeight="1">
      <c r="A28" s="129"/>
      <c r="B28" s="116" t="s">
        <v>407</v>
      </c>
      <c r="C28" s="116" t="s">
        <v>409</v>
      </c>
      <c r="D28" s="116" t="s">
        <v>408</v>
      </c>
    </row>
    <row r="29" spans="1:4" ht="21.75" customHeight="1">
      <c r="A29" s="129">
        <v>9</v>
      </c>
      <c r="B29" s="128" t="s">
        <v>76</v>
      </c>
      <c r="C29" s="128"/>
      <c r="D29" s="128"/>
    </row>
    <row r="30" spans="1:4" ht="201" customHeight="1">
      <c r="A30" s="129"/>
      <c r="B30" s="119" t="s">
        <v>410</v>
      </c>
      <c r="C30" s="116" t="s">
        <v>411</v>
      </c>
      <c r="D30" s="116" t="s">
        <v>412</v>
      </c>
    </row>
    <row r="31" spans="1:4" ht="21.75" customHeight="1">
      <c r="A31" s="129">
        <v>10</v>
      </c>
      <c r="B31" s="128" t="s">
        <v>77</v>
      </c>
      <c r="C31" s="128"/>
      <c r="D31" s="128"/>
    </row>
    <row r="32" spans="1:4" ht="238.5" customHeight="1">
      <c r="A32" s="129"/>
      <c r="B32" s="119" t="s">
        <v>413</v>
      </c>
      <c r="C32" s="116" t="s">
        <v>415</v>
      </c>
      <c r="D32" s="116" t="s">
        <v>414</v>
      </c>
    </row>
    <row r="33" spans="1:4" ht="21.75" customHeight="1">
      <c r="A33" s="129">
        <v>11</v>
      </c>
      <c r="B33" s="128" t="s">
        <v>79</v>
      </c>
      <c r="C33" s="128"/>
      <c r="D33" s="128"/>
    </row>
    <row r="34" spans="1:4" ht="108.75" customHeight="1">
      <c r="A34" s="129"/>
      <c r="B34" s="116" t="s">
        <v>416</v>
      </c>
      <c r="C34" s="116" t="s">
        <v>418</v>
      </c>
      <c r="D34" s="116" t="s">
        <v>417</v>
      </c>
    </row>
    <row r="35" spans="1:4" ht="93" customHeight="1">
      <c r="A35" s="129"/>
      <c r="B35" s="116" t="s">
        <v>420</v>
      </c>
      <c r="C35" s="116" t="s">
        <v>419</v>
      </c>
      <c r="D35" s="116" t="s">
        <v>421</v>
      </c>
    </row>
  </sheetData>
  <mergeCells count="23">
    <mergeCell ref="B16:D16"/>
    <mergeCell ref="B29:D29"/>
    <mergeCell ref="A23:A25"/>
    <mergeCell ref="A26:A28"/>
    <mergeCell ref="A29:A30"/>
    <mergeCell ref="A16:A17"/>
    <mergeCell ref="A18:A20"/>
    <mergeCell ref="A21:A22"/>
    <mergeCell ref="B26:D26"/>
    <mergeCell ref="B23:D23"/>
    <mergeCell ref="B21:D21"/>
    <mergeCell ref="B31:D31"/>
    <mergeCell ref="B18:D18"/>
    <mergeCell ref="B33:D33"/>
    <mergeCell ref="A31:A32"/>
    <mergeCell ref="A33:A35"/>
    <mergeCell ref="A1:D1"/>
    <mergeCell ref="B4:D4"/>
    <mergeCell ref="B11:D11"/>
    <mergeCell ref="A11:A12"/>
    <mergeCell ref="A13:A15"/>
    <mergeCell ref="B13:D13"/>
    <mergeCell ref="A4:A6"/>
  </mergeCells>
  <pageMargins left="0.7" right="0.7" top="0.75" bottom="0.75" header="0.3" footer="0.3"/>
  <pageSetup paperSize="9" orientation="landscape" r:id="rId1"/>
  <headerFooter>
    <oddHeader>&amp;Czałącznik nr3
ZABEZPIECZENIA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2"/>
  <sheetViews>
    <sheetView view="pageLayout" zoomScaleNormal="100" workbookViewId="0"/>
  </sheetViews>
  <sheetFormatPr defaultRowHeight="15"/>
  <cols>
    <col min="1" max="1" width="9.140625" style="17"/>
    <col min="2" max="2" width="3.85546875" style="17" bestFit="1" customWidth="1"/>
    <col min="3" max="3" width="35.85546875" style="17" bestFit="1" customWidth="1"/>
    <col min="4" max="4" width="25.42578125" style="17" customWidth="1"/>
    <col min="5" max="5" width="12.5703125" style="32" bestFit="1" customWidth="1"/>
    <col min="6" max="16384" width="9.140625" style="17"/>
  </cols>
  <sheetData>
    <row r="1" spans="1:5" s="23" customFormat="1" ht="57" customHeight="1" thickTop="1">
      <c r="A1" s="22"/>
      <c r="B1" s="14" t="s">
        <v>0</v>
      </c>
      <c r="C1" s="15" t="s">
        <v>17</v>
      </c>
      <c r="D1" s="16" t="s">
        <v>25</v>
      </c>
      <c r="E1" s="30"/>
    </row>
    <row r="2" spans="1:5" s="23" customFormat="1">
      <c r="B2" s="130" t="s">
        <v>71</v>
      </c>
      <c r="C2" s="131"/>
      <c r="D2" s="132"/>
      <c r="E2" s="31"/>
    </row>
    <row r="3" spans="1:5" s="23" customFormat="1">
      <c r="B3" s="24" t="s">
        <v>1</v>
      </c>
      <c r="C3" s="12" t="s">
        <v>144</v>
      </c>
      <c r="D3" s="25">
        <f>63563.22+14874.24+799.5</f>
        <v>79236.960000000006</v>
      </c>
      <c r="E3" s="31"/>
    </row>
    <row r="4" spans="1:5" s="23" customFormat="1">
      <c r="B4" s="24" t="s">
        <v>2</v>
      </c>
      <c r="C4" s="12" t="s">
        <v>143</v>
      </c>
      <c r="D4" s="25">
        <f>65229.7+4340</f>
        <v>69569.7</v>
      </c>
      <c r="E4" s="31"/>
    </row>
    <row r="5" spans="1:5" s="23" customFormat="1">
      <c r="B5" s="24" t="s">
        <v>3</v>
      </c>
      <c r="C5" s="26" t="s">
        <v>26</v>
      </c>
      <c r="D5" s="25">
        <v>23489.88</v>
      </c>
      <c r="E5" s="31"/>
    </row>
    <row r="6" spans="1:5" s="23" customFormat="1">
      <c r="B6" s="24" t="s">
        <v>4</v>
      </c>
      <c r="C6" s="26" t="s">
        <v>67</v>
      </c>
      <c r="D6" s="25">
        <v>998.99</v>
      </c>
      <c r="E6" s="31"/>
    </row>
    <row r="7" spans="1:5" s="23" customFormat="1">
      <c r="B7" s="24" t="s">
        <v>5</v>
      </c>
      <c r="C7" s="26" t="s">
        <v>68</v>
      </c>
      <c r="D7" s="25">
        <v>42019.24</v>
      </c>
      <c r="E7" s="31"/>
    </row>
    <row r="8" spans="1:5" s="23" customFormat="1">
      <c r="B8" s="24" t="s">
        <v>6</v>
      </c>
      <c r="C8" s="12" t="s">
        <v>145</v>
      </c>
      <c r="D8" s="27">
        <f>134733.36+982.13</f>
        <v>135715.49</v>
      </c>
      <c r="E8" s="31"/>
    </row>
    <row r="9" spans="1:5" s="23" customFormat="1">
      <c r="B9" s="24" t="s">
        <v>7</v>
      </c>
      <c r="C9" s="12" t="s">
        <v>146</v>
      </c>
      <c r="D9" s="27">
        <v>14891.79</v>
      </c>
      <c r="E9" s="31"/>
    </row>
    <row r="10" spans="1:5" s="23" customFormat="1">
      <c r="B10" s="130" t="s">
        <v>73</v>
      </c>
      <c r="C10" s="131"/>
      <c r="D10" s="132"/>
      <c r="E10" s="31"/>
    </row>
    <row r="11" spans="1:5" s="23" customFormat="1">
      <c r="B11" s="24" t="s">
        <v>1</v>
      </c>
      <c r="C11" s="12" t="s">
        <v>144</v>
      </c>
      <c r="D11" s="25">
        <v>4942.92</v>
      </c>
      <c r="E11" s="31"/>
    </row>
    <row r="12" spans="1:5" s="23" customFormat="1">
      <c r="B12" s="24" t="s">
        <v>2</v>
      </c>
      <c r="C12" s="12" t="s">
        <v>143</v>
      </c>
      <c r="D12" s="25">
        <f>4555+12268.01</f>
        <v>16823.010000000002</v>
      </c>
      <c r="E12" s="31"/>
    </row>
    <row r="13" spans="1:5" s="23" customFormat="1">
      <c r="B13" s="24" t="s">
        <v>3</v>
      </c>
      <c r="C13" s="26" t="s">
        <v>26</v>
      </c>
      <c r="D13" s="25">
        <v>4697</v>
      </c>
      <c r="E13" s="31"/>
    </row>
    <row r="14" spans="1:5" s="23" customFormat="1">
      <c r="B14" s="24" t="s">
        <v>4</v>
      </c>
      <c r="C14" s="26" t="s">
        <v>66</v>
      </c>
      <c r="D14" s="25">
        <f>2089.8+427</f>
        <v>2516.8000000000002</v>
      </c>
      <c r="E14" s="31"/>
    </row>
    <row r="15" spans="1:5" s="23" customFormat="1">
      <c r="B15" s="24" t="s">
        <v>5</v>
      </c>
      <c r="C15" s="26" t="s">
        <v>68</v>
      </c>
      <c r="D15" s="25">
        <v>3270</v>
      </c>
      <c r="E15" s="31"/>
    </row>
    <row r="16" spans="1:5" s="23" customFormat="1">
      <c r="B16" s="24" t="s">
        <v>6</v>
      </c>
      <c r="C16" s="12" t="s">
        <v>145</v>
      </c>
      <c r="D16" s="27">
        <v>7969.04</v>
      </c>
      <c r="E16" s="31"/>
    </row>
    <row r="17" spans="2:5" s="23" customFormat="1">
      <c r="B17" s="130" t="s">
        <v>72</v>
      </c>
      <c r="C17" s="131"/>
      <c r="D17" s="132"/>
      <c r="E17" s="31"/>
    </row>
    <row r="18" spans="2:5" s="23" customFormat="1">
      <c r="B18" s="24" t="s">
        <v>1</v>
      </c>
      <c r="C18" s="12" t="s">
        <v>144</v>
      </c>
      <c r="D18" s="25">
        <v>42945.68</v>
      </c>
      <c r="E18" s="31"/>
    </row>
    <row r="19" spans="2:5" s="23" customFormat="1">
      <c r="B19" s="24" t="s">
        <v>2</v>
      </c>
      <c r="C19" s="12" t="s">
        <v>143</v>
      </c>
      <c r="D19" s="25">
        <v>9691</v>
      </c>
      <c r="E19" s="31"/>
    </row>
    <row r="20" spans="2:5" s="23" customFormat="1">
      <c r="B20" s="24" t="s">
        <v>3</v>
      </c>
      <c r="C20" s="26" t="s">
        <v>66</v>
      </c>
      <c r="D20" s="25">
        <v>3617.4</v>
      </c>
      <c r="E20" s="31"/>
    </row>
    <row r="21" spans="2:5" s="23" customFormat="1">
      <c r="B21" s="24" t="s">
        <v>4</v>
      </c>
      <c r="C21" s="12" t="s">
        <v>145</v>
      </c>
      <c r="D21" s="27">
        <v>15938.08</v>
      </c>
      <c r="E21" s="31"/>
    </row>
    <row r="22" spans="2:5" s="23" customFormat="1">
      <c r="B22" s="24" t="s">
        <v>5</v>
      </c>
      <c r="C22" s="12" t="s">
        <v>191</v>
      </c>
      <c r="D22" s="25">
        <v>54930.080000000002</v>
      </c>
      <c r="E22" s="31"/>
    </row>
    <row r="23" spans="2:5" s="23" customFormat="1">
      <c r="B23" s="130" t="s">
        <v>74</v>
      </c>
      <c r="C23" s="131"/>
      <c r="D23" s="132"/>
      <c r="E23" s="31"/>
    </row>
    <row r="24" spans="2:5" s="23" customFormat="1">
      <c r="B24" s="24" t="s">
        <v>1</v>
      </c>
      <c r="C24" s="12" t="s">
        <v>143</v>
      </c>
      <c r="D24" s="25">
        <v>1484.5</v>
      </c>
      <c r="E24" s="31"/>
    </row>
    <row r="25" spans="2:5" s="23" customFormat="1">
      <c r="B25" s="24" t="s">
        <v>2</v>
      </c>
      <c r="C25" s="12" t="s">
        <v>145</v>
      </c>
      <c r="D25" s="27">
        <v>4000</v>
      </c>
      <c r="E25" s="31"/>
    </row>
    <row r="26" spans="2:5" s="23" customFormat="1">
      <c r="B26" s="130" t="s">
        <v>80</v>
      </c>
      <c r="C26" s="131"/>
      <c r="D26" s="132"/>
      <c r="E26" s="31"/>
    </row>
    <row r="27" spans="2:5" s="23" customFormat="1">
      <c r="B27" s="24" t="s">
        <v>1</v>
      </c>
      <c r="C27" s="12" t="s">
        <v>144</v>
      </c>
      <c r="D27" s="25">
        <f>5529.5+27429.24+2020.99</f>
        <v>34979.730000000003</v>
      </c>
      <c r="E27" s="31"/>
    </row>
    <row r="28" spans="2:5" s="23" customFormat="1">
      <c r="B28" s="24" t="s">
        <v>2</v>
      </c>
      <c r="C28" s="12" t="s">
        <v>143</v>
      </c>
      <c r="D28" s="25">
        <f>8000</f>
        <v>8000</v>
      </c>
      <c r="E28" s="31"/>
    </row>
    <row r="29" spans="2:5" s="23" customFormat="1">
      <c r="B29" s="24" t="s">
        <v>3</v>
      </c>
      <c r="C29" s="26" t="s">
        <v>26</v>
      </c>
      <c r="D29" s="25">
        <v>5535</v>
      </c>
      <c r="E29" s="31"/>
    </row>
    <row r="30" spans="2:5" s="23" customFormat="1">
      <c r="B30" s="24" t="s">
        <v>4</v>
      </c>
      <c r="C30" s="26" t="s">
        <v>70</v>
      </c>
      <c r="D30" s="25">
        <v>16079.81</v>
      </c>
      <c r="E30" s="31"/>
    </row>
    <row r="31" spans="2:5" s="23" customFormat="1">
      <c r="B31" s="24" t="s">
        <v>5</v>
      </c>
      <c r="C31" s="12" t="s">
        <v>145</v>
      </c>
      <c r="D31" s="27">
        <f>24911.02+1180</f>
        <v>26091.02</v>
      </c>
      <c r="E31" s="31"/>
    </row>
    <row r="32" spans="2:5" s="23" customFormat="1">
      <c r="B32" s="24" t="s">
        <v>6</v>
      </c>
      <c r="C32" s="12" t="s">
        <v>69</v>
      </c>
      <c r="D32" s="25">
        <v>14040</v>
      </c>
      <c r="E32" s="31"/>
    </row>
    <row r="33" spans="2:5" s="23" customFormat="1">
      <c r="B33" s="24" t="s">
        <v>7</v>
      </c>
      <c r="C33" s="12" t="s">
        <v>200</v>
      </c>
      <c r="D33" s="25">
        <v>11018</v>
      </c>
      <c r="E33" s="31"/>
    </row>
    <row r="34" spans="2:5" s="23" customFormat="1">
      <c r="B34" s="130" t="s">
        <v>75</v>
      </c>
      <c r="C34" s="131"/>
      <c r="D34" s="132"/>
      <c r="E34" s="31"/>
    </row>
    <row r="35" spans="2:5" s="23" customFormat="1">
      <c r="B35" s="24" t="s">
        <v>1</v>
      </c>
      <c r="C35" s="12" t="s">
        <v>144</v>
      </c>
      <c r="D35" s="25">
        <f>1760+5300</f>
        <v>7060</v>
      </c>
      <c r="E35" s="31"/>
    </row>
    <row r="36" spans="2:5" s="23" customFormat="1">
      <c r="B36" s="24" t="s">
        <v>2</v>
      </c>
      <c r="C36" s="12" t="s">
        <v>145</v>
      </c>
      <c r="D36" s="27">
        <f>15900+100</f>
        <v>16000</v>
      </c>
      <c r="E36" s="31"/>
    </row>
    <row r="37" spans="2:5" s="23" customFormat="1">
      <c r="B37" s="24" t="s">
        <v>3</v>
      </c>
      <c r="C37" s="12" t="s">
        <v>146</v>
      </c>
      <c r="D37" s="27">
        <v>3200</v>
      </c>
      <c r="E37" s="31"/>
    </row>
    <row r="38" spans="2:5" s="23" customFormat="1">
      <c r="B38" s="24" t="s">
        <v>4</v>
      </c>
      <c r="C38" s="12" t="s">
        <v>69</v>
      </c>
      <c r="D38" s="25">
        <v>10920</v>
      </c>
      <c r="E38" s="31"/>
    </row>
    <row r="39" spans="2:5" s="23" customFormat="1">
      <c r="B39" s="130" t="s">
        <v>81</v>
      </c>
      <c r="C39" s="131"/>
      <c r="D39" s="132"/>
      <c r="E39" s="31"/>
    </row>
    <row r="40" spans="2:5" s="23" customFormat="1">
      <c r="B40" s="24" t="s">
        <v>1</v>
      </c>
      <c r="C40" s="12" t="s">
        <v>144</v>
      </c>
      <c r="D40" s="25">
        <f>162595.12+26443.88+1096.32+19885.41</f>
        <v>210020.73</v>
      </c>
      <c r="E40" s="31" t="s">
        <v>206</v>
      </c>
    </row>
    <row r="41" spans="2:5" s="23" customFormat="1">
      <c r="B41" s="24" t="s">
        <v>2</v>
      </c>
      <c r="C41" s="26" t="s">
        <v>26</v>
      </c>
      <c r="D41" s="25">
        <v>16475.52</v>
      </c>
      <c r="E41" s="31"/>
    </row>
    <row r="42" spans="2:5" s="23" customFormat="1">
      <c r="B42" s="24" t="s">
        <v>3</v>
      </c>
      <c r="C42" s="26" t="s">
        <v>66</v>
      </c>
      <c r="D42" s="25">
        <v>2761.25</v>
      </c>
      <c r="E42" s="31"/>
    </row>
    <row r="43" spans="2:5" s="23" customFormat="1">
      <c r="B43" s="24" t="s">
        <v>4</v>
      </c>
      <c r="C43" s="26" t="s">
        <v>70</v>
      </c>
      <c r="D43" s="25">
        <v>25453.47</v>
      </c>
      <c r="E43" s="31"/>
    </row>
    <row r="44" spans="2:5" s="23" customFormat="1">
      <c r="B44" s="24" t="s">
        <v>5</v>
      </c>
      <c r="C44" s="12" t="s">
        <v>145</v>
      </c>
      <c r="D44" s="27">
        <v>74727.240000000005</v>
      </c>
      <c r="E44" s="31" t="s">
        <v>206</v>
      </c>
    </row>
    <row r="45" spans="2:5" s="23" customFormat="1">
      <c r="B45" s="24" t="s">
        <v>6</v>
      </c>
      <c r="C45" s="12" t="s">
        <v>69</v>
      </c>
      <c r="D45" s="25">
        <v>39731.22</v>
      </c>
      <c r="E45" s="31"/>
    </row>
    <row r="46" spans="2:5" s="23" customFormat="1">
      <c r="B46" s="24" t="s">
        <v>7</v>
      </c>
      <c r="C46" s="12" t="s">
        <v>200</v>
      </c>
      <c r="D46" s="25">
        <f>1569+20906.24</f>
        <v>22475.24</v>
      </c>
      <c r="E46" s="31"/>
    </row>
    <row r="47" spans="2:5" s="23" customFormat="1">
      <c r="B47" s="130" t="s">
        <v>82</v>
      </c>
      <c r="C47" s="131"/>
      <c r="D47" s="132"/>
      <c r="E47" s="31"/>
    </row>
    <row r="48" spans="2:5" s="23" customFormat="1">
      <c r="B48" s="24" t="s">
        <v>1</v>
      </c>
      <c r="C48" s="12" t="s">
        <v>144</v>
      </c>
      <c r="D48" s="25">
        <v>56461.18</v>
      </c>
      <c r="E48" s="31" t="s">
        <v>206</v>
      </c>
    </row>
    <row r="49" spans="2:5" s="23" customFormat="1">
      <c r="B49" s="24" t="s">
        <v>2</v>
      </c>
      <c r="C49" s="26" t="s">
        <v>26</v>
      </c>
      <c r="D49" s="25">
        <v>8697</v>
      </c>
      <c r="E49" s="31"/>
    </row>
    <row r="50" spans="2:5" s="23" customFormat="1">
      <c r="B50" s="24" t="s">
        <v>3</v>
      </c>
      <c r="C50" s="12" t="s">
        <v>145</v>
      </c>
      <c r="D50" s="27">
        <v>30462.99</v>
      </c>
      <c r="E50" s="31" t="s">
        <v>206</v>
      </c>
    </row>
    <row r="51" spans="2:5" s="23" customFormat="1">
      <c r="B51" s="130" t="s">
        <v>76</v>
      </c>
      <c r="C51" s="131"/>
      <c r="D51" s="132"/>
      <c r="E51" s="31"/>
    </row>
    <row r="52" spans="2:5" s="23" customFormat="1">
      <c r="B52" s="24" t="s">
        <v>1</v>
      </c>
      <c r="C52" s="12" t="s">
        <v>144</v>
      </c>
      <c r="D52" s="25">
        <f>89714.75+2611+3172.73</f>
        <v>95498.48</v>
      </c>
      <c r="E52" s="31"/>
    </row>
    <row r="53" spans="2:5" s="23" customFormat="1">
      <c r="B53" s="24" t="s">
        <v>2</v>
      </c>
      <c r="C53" s="12" t="s">
        <v>143</v>
      </c>
      <c r="D53" s="25">
        <v>2318</v>
      </c>
      <c r="E53" s="31"/>
    </row>
    <row r="54" spans="2:5" s="23" customFormat="1">
      <c r="B54" s="24" t="s">
        <v>3</v>
      </c>
      <c r="C54" s="26" t="s">
        <v>26</v>
      </c>
      <c r="D54" s="25">
        <v>104926.24</v>
      </c>
      <c r="E54" s="31"/>
    </row>
    <row r="55" spans="2:5" s="23" customFormat="1">
      <c r="B55" s="24" t="s">
        <v>4</v>
      </c>
      <c r="C55" s="26" t="s">
        <v>70</v>
      </c>
      <c r="D55" s="25">
        <v>2970.7</v>
      </c>
      <c r="E55" s="31"/>
    </row>
    <row r="56" spans="2:5" s="23" customFormat="1">
      <c r="B56" s="24" t="s">
        <v>5</v>
      </c>
      <c r="C56" s="12" t="s">
        <v>145</v>
      </c>
      <c r="D56" s="27">
        <v>15501</v>
      </c>
      <c r="E56" s="31"/>
    </row>
    <row r="57" spans="2:5" s="23" customFormat="1">
      <c r="B57" s="24" t="s">
        <v>6</v>
      </c>
      <c r="C57" s="12" t="s">
        <v>200</v>
      </c>
      <c r="D57" s="25">
        <v>2098.4</v>
      </c>
      <c r="E57" s="31"/>
    </row>
    <row r="58" spans="2:5" s="23" customFormat="1">
      <c r="B58" s="130" t="s">
        <v>77</v>
      </c>
      <c r="C58" s="131"/>
      <c r="D58" s="132"/>
      <c r="E58" s="31"/>
    </row>
    <row r="59" spans="2:5" s="23" customFormat="1">
      <c r="B59" s="24" t="s">
        <v>1</v>
      </c>
      <c r="C59" s="12" t="s">
        <v>144</v>
      </c>
      <c r="D59" s="25">
        <f>46813.97+2746.54+5854.94</f>
        <v>55415.450000000004</v>
      </c>
      <c r="E59" s="31"/>
    </row>
    <row r="60" spans="2:5" s="23" customFormat="1">
      <c r="B60" s="24" t="s">
        <v>2</v>
      </c>
      <c r="C60" s="12" t="s">
        <v>143</v>
      </c>
      <c r="D60" s="25">
        <f>59051.05+2317+635.78</f>
        <v>62003.83</v>
      </c>
      <c r="E60" s="31"/>
    </row>
    <row r="61" spans="2:5" s="23" customFormat="1">
      <c r="B61" s="24" t="s">
        <v>3</v>
      </c>
      <c r="C61" s="26" t="s">
        <v>26</v>
      </c>
      <c r="D61" s="25">
        <v>5005</v>
      </c>
      <c r="E61" s="31"/>
    </row>
    <row r="62" spans="2:5" s="23" customFormat="1">
      <c r="B62" s="24" t="s">
        <v>4</v>
      </c>
      <c r="C62" s="26" t="s">
        <v>70</v>
      </c>
      <c r="D62" s="25">
        <v>3729.48</v>
      </c>
      <c r="E62" s="31"/>
    </row>
    <row r="63" spans="2:5" s="23" customFormat="1">
      <c r="B63" s="24" t="s">
        <v>5</v>
      </c>
      <c r="C63" s="12" t="s">
        <v>145</v>
      </c>
      <c r="D63" s="27">
        <v>16808.48</v>
      </c>
      <c r="E63" s="31"/>
    </row>
    <row r="64" spans="2:5" s="23" customFormat="1">
      <c r="B64" s="24" t="s">
        <v>6</v>
      </c>
      <c r="C64" s="12" t="s">
        <v>146</v>
      </c>
      <c r="D64" s="27">
        <f>6370+451</f>
        <v>6821</v>
      </c>
      <c r="E64" s="31"/>
    </row>
    <row r="65" spans="2:5" s="23" customFormat="1">
      <c r="B65" s="24" t="s">
        <v>7</v>
      </c>
      <c r="C65" s="12" t="s">
        <v>69</v>
      </c>
      <c r="D65" s="25">
        <v>22139.58</v>
      </c>
      <c r="E65" s="31"/>
    </row>
    <row r="66" spans="2:5" s="23" customFormat="1">
      <c r="B66" s="24" t="s">
        <v>8</v>
      </c>
      <c r="C66" s="12" t="s">
        <v>200</v>
      </c>
      <c r="D66" s="25">
        <v>5543.62</v>
      </c>
      <c r="E66" s="31"/>
    </row>
    <row r="67" spans="2:5" s="23" customFormat="1">
      <c r="B67" s="130" t="s">
        <v>79</v>
      </c>
      <c r="C67" s="131"/>
      <c r="D67" s="132"/>
      <c r="E67" s="31"/>
    </row>
    <row r="68" spans="2:5" s="23" customFormat="1">
      <c r="B68" s="24" t="s">
        <v>1</v>
      </c>
      <c r="C68" s="12" t="s">
        <v>144</v>
      </c>
      <c r="D68" s="25">
        <v>9268.64</v>
      </c>
      <c r="E68" s="31"/>
    </row>
    <row r="69" spans="2:5" s="23" customFormat="1">
      <c r="B69" s="24" t="s">
        <v>2</v>
      </c>
      <c r="C69" s="12" t="s">
        <v>143</v>
      </c>
      <c r="D69" s="25">
        <v>3537.87</v>
      </c>
      <c r="E69" s="31"/>
    </row>
    <row r="70" spans="2:5" s="23" customFormat="1">
      <c r="B70" s="24" t="s">
        <v>3</v>
      </c>
      <c r="C70" s="26" t="s">
        <v>66</v>
      </c>
      <c r="D70" s="25">
        <v>1410.54</v>
      </c>
      <c r="E70" s="31"/>
    </row>
    <row r="71" spans="2:5" s="23" customFormat="1">
      <c r="B71" s="24" t="s">
        <v>4</v>
      </c>
      <c r="C71" s="12" t="s">
        <v>145</v>
      </c>
      <c r="D71" s="27">
        <v>15359.78</v>
      </c>
      <c r="E71" s="31"/>
    </row>
    <row r="72" spans="2:5" s="23" customFormat="1">
      <c r="B72" s="24" t="s">
        <v>5</v>
      </c>
      <c r="C72" s="12" t="s">
        <v>146</v>
      </c>
      <c r="D72" s="27">
        <v>1449</v>
      </c>
      <c r="E72" s="31"/>
    </row>
    <row r="73" spans="2:5" s="23" customFormat="1">
      <c r="B73" s="24" t="s">
        <v>6</v>
      </c>
      <c r="C73" s="12" t="s">
        <v>69</v>
      </c>
      <c r="D73" s="25">
        <f>6000+5539.79</f>
        <v>11539.79</v>
      </c>
      <c r="E73" s="31"/>
    </row>
    <row r="74" spans="2:5" s="23" customFormat="1">
      <c r="B74" s="24" t="s">
        <v>7</v>
      </c>
      <c r="C74" s="12" t="s">
        <v>200</v>
      </c>
      <c r="D74" s="25">
        <v>9944.82</v>
      </c>
      <c r="E74" s="31"/>
    </row>
    <row r="75" spans="2:5" s="23" customFormat="1">
      <c r="B75" s="130" t="s">
        <v>78</v>
      </c>
      <c r="C75" s="131"/>
      <c r="D75" s="132"/>
      <c r="E75" s="31"/>
    </row>
    <row r="76" spans="2:5" s="23" customFormat="1">
      <c r="B76" s="24" t="s">
        <v>1</v>
      </c>
      <c r="C76" s="12" t="s">
        <v>144</v>
      </c>
      <c r="D76" s="25">
        <v>4391.78</v>
      </c>
      <c r="E76" s="31"/>
    </row>
    <row r="77" spans="2:5" s="23" customFormat="1">
      <c r="B77" s="24" t="s">
        <v>2</v>
      </c>
      <c r="C77" s="26" t="s">
        <v>68</v>
      </c>
      <c r="D77" s="25">
        <v>5284.53</v>
      </c>
      <c r="E77" s="31"/>
    </row>
    <row r="78" spans="2:5" s="23" customFormat="1">
      <c r="B78" s="24" t="s">
        <v>3</v>
      </c>
      <c r="C78" s="12" t="s">
        <v>145</v>
      </c>
      <c r="D78" s="27">
        <f>15939.08+7391.2</f>
        <v>23330.28</v>
      </c>
      <c r="E78" s="31"/>
    </row>
    <row r="82" spans="4:4">
      <c r="D82" s="121">
        <f>SUM(D1:D81)</f>
        <v>1665233.2500000002</v>
      </c>
    </row>
  </sheetData>
  <mergeCells count="12">
    <mergeCell ref="B75:D75"/>
    <mergeCell ref="B2:D2"/>
    <mergeCell ref="B10:D10"/>
    <mergeCell ref="B67:D67"/>
    <mergeCell ref="B17:D17"/>
    <mergeCell ref="B23:D23"/>
    <mergeCell ref="B26:D26"/>
    <mergeCell ref="B34:D34"/>
    <mergeCell ref="B39:D39"/>
    <mergeCell ref="B47:D47"/>
    <mergeCell ref="B51:D51"/>
    <mergeCell ref="B58:D58"/>
  </mergeCells>
  <pageMargins left="0.7" right="0.7" top="0.75" bottom="0.75" header="0.3" footer="0.3"/>
  <pageSetup paperSize="9" orientation="landscape" r:id="rId1"/>
  <headerFooter>
    <oddHeader xml:space="preserve">&amp;Czałącznik nr4
ELEKTRONIKA 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Layout" topLeftCell="A10" zoomScaleNormal="100" workbookViewId="0">
      <selection activeCell="E46" sqref="E46"/>
    </sheetView>
  </sheetViews>
  <sheetFormatPr defaultRowHeight="15"/>
  <cols>
    <col min="1" max="1" width="4.5703125" style="17" customWidth="1"/>
    <col min="2" max="2" width="15.42578125" style="17" customWidth="1"/>
    <col min="3" max="3" width="21.28515625" style="17" customWidth="1"/>
    <col min="4" max="4" width="13" style="17" customWidth="1"/>
    <col min="5" max="5" width="31.7109375" style="17" customWidth="1"/>
    <col min="6" max="6" width="11.28515625" style="17" customWidth="1"/>
    <col min="7" max="7" width="10.85546875" style="17" bestFit="1" customWidth="1"/>
    <col min="8" max="8" width="12.85546875" style="17" customWidth="1"/>
    <col min="9" max="9" width="13.85546875" style="41" customWidth="1"/>
    <col min="10" max="10" width="20.28515625" style="17" bestFit="1" customWidth="1"/>
    <col min="11" max="11" width="19" style="17" bestFit="1" customWidth="1"/>
    <col min="12" max="12" width="21.28515625" style="41" customWidth="1"/>
    <col min="13" max="16384" width="9.140625" style="17"/>
  </cols>
  <sheetData>
    <row r="1" spans="1:12">
      <c r="A1" s="5" t="s">
        <v>0</v>
      </c>
      <c r="B1" s="5" t="s">
        <v>27</v>
      </c>
      <c r="C1" s="5" t="s">
        <v>61</v>
      </c>
      <c r="D1" s="5" t="s">
        <v>60</v>
      </c>
      <c r="E1" s="5" t="s">
        <v>28</v>
      </c>
      <c r="F1" s="5" t="s">
        <v>58</v>
      </c>
      <c r="G1" s="5" t="s">
        <v>59</v>
      </c>
      <c r="H1" s="5" t="s">
        <v>57</v>
      </c>
      <c r="I1" s="5" t="s">
        <v>29</v>
      </c>
      <c r="J1" s="6" t="s">
        <v>30</v>
      </c>
      <c r="K1" s="7" t="s">
        <v>31</v>
      </c>
      <c r="L1" s="46" t="s">
        <v>429</v>
      </c>
    </row>
    <row r="2" spans="1:12">
      <c r="A2" s="18"/>
      <c r="B2" s="13" t="s">
        <v>71</v>
      </c>
      <c r="C2" s="13"/>
      <c r="D2" s="13"/>
      <c r="E2" s="13"/>
      <c r="F2" s="13"/>
      <c r="G2" s="13"/>
      <c r="H2" s="13"/>
      <c r="I2" s="40"/>
      <c r="J2" s="13"/>
      <c r="K2" s="13"/>
      <c r="L2" s="47"/>
    </row>
    <row r="3" spans="1:12">
      <c r="A3" s="1" t="s">
        <v>1</v>
      </c>
      <c r="B3" s="1" t="s">
        <v>147</v>
      </c>
      <c r="C3" s="21" t="s">
        <v>157</v>
      </c>
      <c r="D3" s="21" t="s">
        <v>164</v>
      </c>
      <c r="E3" s="1" t="s">
        <v>169</v>
      </c>
      <c r="F3" s="1">
        <v>1560</v>
      </c>
      <c r="G3" s="28"/>
      <c r="H3" s="1">
        <v>5</v>
      </c>
      <c r="I3" s="1">
        <v>2007</v>
      </c>
      <c r="J3" s="8" t="s">
        <v>172</v>
      </c>
      <c r="K3" s="35" t="s">
        <v>65</v>
      </c>
      <c r="L3" s="48" t="s">
        <v>437</v>
      </c>
    </row>
    <row r="4" spans="1:12">
      <c r="A4" s="1" t="s">
        <v>2</v>
      </c>
      <c r="B4" s="1" t="s">
        <v>148</v>
      </c>
      <c r="C4" s="21" t="s">
        <v>158</v>
      </c>
      <c r="D4" s="21" t="s">
        <v>165</v>
      </c>
      <c r="E4" s="1" t="s">
        <v>170</v>
      </c>
      <c r="F4" s="1">
        <v>4580</v>
      </c>
      <c r="G4" s="8"/>
      <c r="H4" s="1">
        <v>44</v>
      </c>
      <c r="I4" s="1">
        <v>2003</v>
      </c>
      <c r="J4" s="8" t="s">
        <v>173</v>
      </c>
      <c r="K4" s="35" t="s">
        <v>65</v>
      </c>
      <c r="L4" s="48" t="s">
        <v>437</v>
      </c>
    </row>
    <row r="5" spans="1:12">
      <c r="A5" s="1" t="s">
        <v>3</v>
      </c>
      <c r="B5" s="1" t="s">
        <v>149</v>
      </c>
      <c r="C5" s="21" t="s">
        <v>159</v>
      </c>
      <c r="D5" s="21" t="s">
        <v>166</v>
      </c>
      <c r="E5" s="1" t="s">
        <v>171</v>
      </c>
      <c r="F5" s="1">
        <v>6871</v>
      </c>
      <c r="G5" s="1"/>
      <c r="H5" s="1">
        <v>5</v>
      </c>
      <c r="I5" s="1">
        <v>2002</v>
      </c>
      <c r="J5" s="8" t="s">
        <v>174</v>
      </c>
      <c r="K5" s="35">
        <v>290000</v>
      </c>
      <c r="L5" s="48" t="s">
        <v>431</v>
      </c>
    </row>
    <row r="6" spans="1:12">
      <c r="A6" s="1" t="s">
        <v>4</v>
      </c>
      <c r="B6" s="1" t="s">
        <v>150</v>
      </c>
      <c r="C6" s="21" t="s">
        <v>160</v>
      </c>
      <c r="D6" s="21">
        <v>4</v>
      </c>
      <c r="E6" s="1" t="s">
        <v>171</v>
      </c>
      <c r="F6" s="1">
        <v>11100</v>
      </c>
      <c r="G6" s="1"/>
      <c r="H6" s="1">
        <v>6</v>
      </c>
      <c r="I6" s="1">
        <v>1981</v>
      </c>
      <c r="J6" s="8" t="s">
        <v>175</v>
      </c>
      <c r="K6" s="35" t="s">
        <v>65</v>
      </c>
      <c r="L6" s="48" t="s">
        <v>437</v>
      </c>
    </row>
    <row r="7" spans="1:12">
      <c r="A7" s="1" t="s">
        <v>5</v>
      </c>
      <c r="B7" s="1" t="s">
        <v>151</v>
      </c>
      <c r="C7" s="21" t="s">
        <v>161</v>
      </c>
      <c r="D7" s="21" t="s">
        <v>167</v>
      </c>
      <c r="E7" s="1" t="s">
        <v>171</v>
      </c>
      <c r="F7" s="1">
        <v>2461</v>
      </c>
      <c r="G7" s="1"/>
      <c r="H7" s="1">
        <v>5</v>
      </c>
      <c r="I7" s="1">
        <v>1993</v>
      </c>
      <c r="J7" s="8" t="s">
        <v>176</v>
      </c>
      <c r="K7" s="35" t="s">
        <v>65</v>
      </c>
      <c r="L7" s="48" t="s">
        <v>437</v>
      </c>
    </row>
    <row r="8" spans="1:12">
      <c r="A8" s="1" t="s">
        <v>6</v>
      </c>
      <c r="B8" s="1" t="s">
        <v>152</v>
      </c>
      <c r="C8" s="21" t="s">
        <v>162</v>
      </c>
      <c r="D8" s="21">
        <v>244</v>
      </c>
      <c r="E8" s="1" t="s">
        <v>171</v>
      </c>
      <c r="F8" s="1">
        <v>6842</v>
      </c>
      <c r="G8" s="1"/>
      <c r="H8" s="1">
        <v>6</v>
      </c>
      <c r="I8" s="1">
        <v>1983</v>
      </c>
      <c r="J8" s="8" t="s">
        <v>177</v>
      </c>
      <c r="K8" s="35" t="s">
        <v>65</v>
      </c>
      <c r="L8" s="48" t="s">
        <v>437</v>
      </c>
    </row>
    <row r="9" spans="1:12">
      <c r="A9" s="1" t="s">
        <v>7</v>
      </c>
      <c r="B9" s="1" t="s">
        <v>153</v>
      </c>
      <c r="C9" s="21" t="s">
        <v>162</v>
      </c>
      <c r="D9" s="21">
        <v>26</v>
      </c>
      <c r="E9" s="1" t="s">
        <v>171</v>
      </c>
      <c r="F9" s="1">
        <v>2120</v>
      </c>
      <c r="G9" s="1"/>
      <c r="H9" s="1">
        <v>6</v>
      </c>
      <c r="I9" s="1">
        <v>1997</v>
      </c>
      <c r="J9" s="8" t="s">
        <v>178</v>
      </c>
      <c r="K9" s="35" t="s">
        <v>65</v>
      </c>
      <c r="L9" s="48" t="s">
        <v>437</v>
      </c>
    </row>
    <row r="10" spans="1:12">
      <c r="A10" s="1" t="s">
        <v>8</v>
      </c>
      <c r="B10" s="1" t="s">
        <v>154</v>
      </c>
      <c r="C10" s="21" t="s">
        <v>162</v>
      </c>
      <c r="D10" s="21">
        <v>26</v>
      </c>
      <c r="E10" s="1" t="s">
        <v>171</v>
      </c>
      <c r="F10" s="1">
        <v>6842</v>
      </c>
      <c r="G10" s="1"/>
      <c r="H10" s="1">
        <v>6</v>
      </c>
      <c r="I10" s="1">
        <v>1997</v>
      </c>
      <c r="J10" s="8" t="s">
        <v>179</v>
      </c>
      <c r="K10" s="35" t="s">
        <v>65</v>
      </c>
      <c r="L10" s="48" t="s">
        <v>437</v>
      </c>
    </row>
    <row r="11" spans="1:12">
      <c r="A11" s="1" t="s">
        <v>9</v>
      </c>
      <c r="B11" s="1" t="s">
        <v>155</v>
      </c>
      <c r="C11" s="21" t="s">
        <v>163</v>
      </c>
      <c r="D11" s="21" t="s">
        <v>168</v>
      </c>
      <c r="E11" s="1" t="s">
        <v>171</v>
      </c>
      <c r="F11" s="1">
        <v>2874</v>
      </c>
      <c r="G11" s="1"/>
      <c r="H11" s="1">
        <v>5</v>
      </c>
      <c r="I11" s="1">
        <v>1997</v>
      </c>
      <c r="J11" s="8" t="s">
        <v>180</v>
      </c>
      <c r="K11" s="35" t="s">
        <v>65</v>
      </c>
      <c r="L11" s="48" t="s">
        <v>437</v>
      </c>
    </row>
    <row r="12" spans="1:12">
      <c r="A12" s="1" t="s">
        <v>10</v>
      </c>
      <c r="B12" s="1" t="s">
        <v>156</v>
      </c>
      <c r="C12" s="21" t="s">
        <v>160</v>
      </c>
      <c r="D12" s="21">
        <v>4</v>
      </c>
      <c r="E12" s="1" t="s">
        <v>171</v>
      </c>
      <c r="F12" s="1">
        <v>2120</v>
      </c>
      <c r="G12" s="1"/>
      <c r="H12" s="1">
        <v>4</v>
      </c>
      <c r="I12" s="1">
        <v>1997</v>
      </c>
      <c r="J12" s="8" t="s">
        <v>181</v>
      </c>
      <c r="K12" s="35" t="s">
        <v>65</v>
      </c>
      <c r="L12" s="48" t="s">
        <v>437</v>
      </c>
    </row>
    <row r="13" spans="1:12">
      <c r="A13" s="18"/>
      <c r="B13" s="13" t="s">
        <v>78</v>
      </c>
      <c r="C13" s="13"/>
      <c r="D13" s="13"/>
      <c r="E13" s="13"/>
      <c r="F13" s="13"/>
      <c r="G13" s="13"/>
      <c r="H13" s="13"/>
      <c r="I13" s="40"/>
      <c r="J13" s="13"/>
      <c r="K13" s="13"/>
      <c r="L13" s="47"/>
    </row>
    <row r="14" spans="1:12">
      <c r="A14" s="19" t="s">
        <v>11</v>
      </c>
      <c r="B14" s="1" t="s">
        <v>253</v>
      </c>
      <c r="C14" s="21" t="s">
        <v>275</v>
      </c>
      <c r="D14" s="21" t="s">
        <v>276</v>
      </c>
      <c r="E14" s="1" t="s">
        <v>277</v>
      </c>
      <c r="F14" s="19" t="s">
        <v>65</v>
      </c>
      <c r="G14" s="1">
        <v>8000</v>
      </c>
      <c r="H14" s="19" t="s">
        <v>65</v>
      </c>
      <c r="I14" s="1">
        <v>1970</v>
      </c>
      <c r="J14" s="8" t="s">
        <v>324</v>
      </c>
      <c r="K14" s="35" t="s">
        <v>65</v>
      </c>
      <c r="L14" s="48" t="s">
        <v>14</v>
      </c>
    </row>
    <row r="15" spans="1:12">
      <c r="A15" s="19" t="s">
        <v>12</v>
      </c>
      <c r="B15" s="1" t="s">
        <v>254</v>
      </c>
      <c r="C15" s="21" t="s">
        <v>278</v>
      </c>
      <c r="D15" s="21" t="s">
        <v>279</v>
      </c>
      <c r="E15" s="1" t="s">
        <v>280</v>
      </c>
      <c r="F15" s="19" t="s">
        <v>65</v>
      </c>
      <c r="G15" s="1">
        <v>7000</v>
      </c>
      <c r="H15" s="19" t="s">
        <v>65</v>
      </c>
      <c r="I15" s="1">
        <v>2012</v>
      </c>
      <c r="J15" s="8" t="s">
        <v>325</v>
      </c>
      <c r="K15" s="35" t="s">
        <v>65</v>
      </c>
      <c r="L15" s="48" t="s">
        <v>14</v>
      </c>
    </row>
    <row r="16" spans="1:12">
      <c r="A16" s="19" t="s">
        <v>13</v>
      </c>
      <c r="B16" s="1" t="s">
        <v>255</v>
      </c>
      <c r="C16" s="21" t="s">
        <v>281</v>
      </c>
      <c r="D16" s="21" t="s">
        <v>282</v>
      </c>
      <c r="E16" s="1" t="s">
        <v>277</v>
      </c>
      <c r="F16" s="19" t="s">
        <v>65</v>
      </c>
      <c r="G16" s="1">
        <v>3500</v>
      </c>
      <c r="H16" s="19" t="s">
        <v>65</v>
      </c>
      <c r="I16" s="1">
        <v>1971</v>
      </c>
      <c r="J16" s="8" t="s">
        <v>326</v>
      </c>
      <c r="K16" s="35" t="s">
        <v>65</v>
      </c>
      <c r="L16" s="48" t="s">
        <v>14</v>
      </c>
    </row>
    <row r="17" spans="1:12">
      <c r="A17" s="19" t="s">
        <v>32</v>
      </c>
      <c r="B17" s="1" t="s">
        <v>256</v>
      </c>
      <c r="C17" s="21" t="s">
        <v>283</v>
      </c>
      <c r="D17" s="21" t="s">
        <v>284</v>
      </c>
      <c r="E17" s="1" t="s">
        <v>277</v>
      </c>
      <c r="F17" s="19" t="s">
        <v>65</v>
      </c>
      <c r="G17" s="1">
        <v>1360</v>
      </c>
      <c r="H17" s="19" t="s">
        <v>65</v>
      </c>
      <c r="I17" s="1">
        <v>1982</v>
      </c>
      <c r="J17" s="8" t="s">
        <v>327</v>
      </c>
      <c r="K17" s="35" t="s">
        <v>65</v>
      </c>
      <c r="L17" s="48" t="s">
        <v>14</v>
      </c>
    </row>
    <row r="18" spans="1:12">
      <c r="A18" s="19" t="s">
        <v>33</v>
      </c>
      <c r="B18" s="1" t="s">
        <v>257</v>
      </c>
      <c r="C18" s="21" t="s">
        <v>285</v>
      </c>
      <c r="D18" s="21" t="s">
        <v>286</v>
      </c>
      <c r="E18" s="1" t="s">
        <v>287</v>
      </c>
      <c r="F18" s="19" t="s">
        <v>65</v>
      </c>
      <c r="G18" s="1">
        <v>480</v>
      </c>
      <c r="H18" s="19" t="s">
        <v>65</v>
      </c>
      <c r="I18" s="1">
        <v>2013</v>
      </c>
      <c r="J18" s="8" t="s">
        <v>328</v>
      </c>
      <c r="K18" s="35" t="s">
        <v>65</v>
      </c>
      <c r="L18" s="48" t="s">
        <v>14</v>
      </c>
    </row>
    <row r="19" spans="1:12">
      <c r="A19" s="19" t="s">
        <v>38</v>
      </c>
      <c r="B19" s="19" t="s">
        <v>258</v>
      </c>
      <c r="C19" s="21" t="s">
        <v>288</v>
      </c>
      <c r="D19" s="21" t="s">
        <v>289</v>
      </c>
      <c r="E19" s="1" t="s">
        <v>290</v>
      </c>
      <c r="F19" s="1">
        <v>2120</v>
      </c>
      <c r="G19" s="19" t="s">
        <v>65</v>
      </c>
      <c r="H19" s="1">
        <v>6</v>
      </c>
      <c r="I19" s="1">
        <v>1986</v>
      </c>
      <c r="J19" s="8" t="s">
        <v>329</v>
      </c>
      <c r="K19" s="35" t="s">
        <v>65</v>
      </c>
      <c r="L19" s="48" t="s">
        <v>437</v>
      </c>
    </row>
    <row r="20" spans="1:12">
      <c r="A20" s="19" t="s">
        <v>39</v>
      </c>
      <c r="B20" s="1" t="s">
        <v>259</v>
      </c>
      <c r="C20" s="21" t="s">
        <v>291</v>
      </c>
      <c r="D20" s="21" t="s">
        <v>292</v>
      </c>
      <c r="E20" s="1" t="s">
        <v>290</v>
      </c>
      <c r="F20" s="1">
        <v>2120</v>
      </c>
      <c r="G20" s="1">
        <v>1000</v>
      </c>
      <c r="H20" s="1">
        <v>2</v>
      </c>
      <c r="I20" s="1">
        <v>1979</v>
      </c>
      <c r="J20" s="8" t="s">
        <v>330</v>
      </c>
      <c r="K20" s="35" t="s">
        <v>65</v>
      </c>
      <c r="L20" s="48" t="s">
        <v>437</v>
      </c>
    </row>
    <row r="21" spans="1:12">
      <c r="A21" s="19" t="s">
        <v>40</v>
      </c>
      <c r="B21" s="1" t="s">
        <v>260</v>
      </c>
      <c r="C21" s="21" t="s">
        <v>293</v>
      </c>
      <c r="D21" s="21" t="s">
        <v>289</v>
      </c>
      <c r="E21" s="1" t="s">
        <v>290</v>
      </c>
      <c r="F21" s="1">
        <v>2120</v>
      </c>
      <c r="G21" s="1">
        <v>1000</v>
      </c>
      <c r="H21" s="1">
        <v>2</v>
      </c>
      <c r="I21" s="1">
        <v>1987</v>
      </c>
      <c r="J21" s="8" t="s">
        <v>331</v>
      </c>
      <c r="K21" s="35" t="s">
        <v>65</v>
      </c>
      <c r="L21" s="48" t="s">
        <v>437</v>
      </c>
    </row>
    <row r="22" spans="1:12">
      <c r="A22" s="19" t="s">
        <v>41</v>
      </c>
      <c r="B22" s="1" t="s">
        <v>261</v>
      </c>
      <c r="C22" s="21" t="s">
        <v>294</v>
      </c>
      <c r="D22" s="21" t="s">
        <v>295</v>
      </c>
      <c r="E22" s="1" t="s">
        <v>296</v>
      </c>
      <c r="F22" s="1">
        <v>2120</v>
      </c>
      <c r="G22" s="1">
        <v>300</v>
      </c>
      <c r="H22" s="1">
        <v>6</v>
      </c>
      <c r="I22" s="1">
        <v>1983</v>
      </c>
      <c r="J22" s="8" t="s">
        <v>332</v>
      </c>
      <c r="K22" s="35" t="s">
        <v>65</v>
      </c>
      <c r="L22" s="48" t="s">
        <v>437</v>
      </c>
    </row>
    <row r="23" spans="1:12">
      <c r="A23" s="19" t="s">
        <v>42</v>
      </c>
      <c r="B23" s="1" t="s">
        <v>262</v>
      </c>
      <c r="C23" s="21" t="s">
        <v>158</v>
      </c>
      <c r="D23" s="21" t="s">
        <v>297</v>
      </c>
      <c r="E23" s="1" t="s">
        <v>298</v>
      </c>
      <c r="F23" s="1">
        <v>11100</v>
      </c>
      <c r="G23" s="1">
        <v>8000</v>
      </c>
      <c r="H23" s="1">
        <v>3</v>
      </c>
      <c r="I23" s="1">
        <v>1985</v>
      </c>
      <c r="J23" s="8" t="s">
        <v>333</v>
      </c>
      <c r="K23" s="35" t="s">
        <v>65</v>
      </c>
      <c r="L23" s="48" t="s">
        <v>437</v>
      </c>
    </row>
    <row r="24" spans="1:12">
      <c r="A24" s="19" t="s">
        <v>43</v>
      </c>
      <c r="B24" s="29" t="s">
        <v>438</v>
      </c>
      <c r="C24" s="21" t="s">
        <v>162</v>
      </c>
      <c r="D24" s="21" t="s">
        <v>299</v>
      </c>
      <c r="E24" s="1" t="s">
        <v>300</v>
      </c>
      <c r="F24" s="1">
        <v>6230</v>
      </c>
      <c r="G24" s="1">
        <v>3000</v>
      </c>
      <c r="H24" s="1">
        <v>2</v>
      </c>
      <c r="I24" s="1">
        <v>1989</v>
      </c>
      <c r="J24" s="8" t="s">
        <v>334</v>
      </c>
      <c r="K24" s="35" t="s">
        <v>65</v>
      </c>
      <c r="L24" s="48" t="s">
        <v>437</v>
      </c>
    </row>
    <row r="25" spans="1:12">
      <c r="A25" s="19" t="s">
        <v>44</v>
      </c>
      <c r="B25" s="1" t="s">
        <v>263</v>
      </c>
      <c r="C25" s="21" t="s">
        <v>158</v>
      </c>
      <c r="D25" s="21" t="s">
        <v>301</v>
      </c>
      <c r="E25" s="19" t="s">
        <v>298</v>
      </c>
      <c r="F25" s="1">
        <v>11100</v>
      </c>
      <c r="G25" s="1">
        <v>7200</v>
      </c>
      <c r="H25" s="1">
        <v>2</v>
      </c>
      <c r="I25" s="1">
        <v>1989</v>
      </c>
      <c r="J25" s="8" t="s">
        <v>335</v>
      </c>
      <c r="K25" s="35" t="s">
        <v>65</v>
      </c>
      <c r="L25" s="48" t="s">
        <v>437</v>
      </c>
    </row>
    <row r="26" spans="1:12">
      <c r="A26" s="19" t="s">
        <v>45</v>
      </c>
      <c r="B26" s="1" t="s">
        <v>264</v>
      </c>
      <c r="C26" s="21" t="s">
        <v>159</v>
      </c>
      <c r="D26" s="21" t="s">
        <v>302</v>
      </c>
      <c r="E26" s="1" t="s">
        <v>290</v>
      </c>
      <c r="F26" s="1">
        <v>6871</v>
      </c>
      <c r="G26" s="1">
        <v>9900</v>
      </c>
      <c r="H26" s="1">
        <v>3</v>
      </c>
      <c r="I26" s="1">
        <v>1999</v>
      </c>
      <c r="J26" s="8" t="s">
        <v>336</v>
      </c>
      <c r="K26" s="3">
        <v>62800</v>
      </c>
      <c r="L26" s="48" t="s">
        <v>431</v>
      </c>
    </row>
    <row r="27" spans="1:12">
      <c r="A27" s="19" t="s">
        <v>46</v>
      </c>
      <c r="B27" s="1" t="s">
        <v>265</v>
      </c>
      <c r="C27" s="21" t="s">
        <v>303</v>
      </c>
      <c r="D27" s="21" t="s">
        <v>304</v>
      </c>
      <c r="E27" s="1" t="s">
        <v>290</v>
      </c>
      <c r="F27" s="1">
        <v>2148</v>
      </c>
      <c r="G27" s="1">
        <v>1000</v>
      </c>
      <c r="H27" s="1">
        <v>3</v>
      </c>
      <c r="I27" s="1">
        <v>2005</v>
      </c>
      <c r="J27" s="8" t="s">
        <v>337</v>
      </c>
      <c r="K27" s="35" t="s">
        <v>65</v>
      </c>
      <c r="L27" s="48" t="s">
        <v>437</v>
      </c>
    </row>
    <row r="28" spans="1:12">
      <c r="A28" s="19" t="s">
        <v>47</v>
      </c>
      <c r="B28" s="1" t="s">
        <v>266</v>
      </c>
      <c r="C28" s="21" t="s">
        <v>305</v>
      </c>
      <c r="D28" s="21" t="s">
        <v>306</v>
      </c>
      <c r="E28" s="1" t="s">
        <v>290</v>
      </c>
      <c r="F28" s="1">
        <v>6560</v>
      </c>
      <c r="G28" s="1">
        <v>6000</v>
      </c>
      <c r="H28" s="1">
        <v>3</v>
      </c>
      <c r="I28" s="1">
        <v>1989</v>
      </c>
      <c r="J28" s="8" t="s">
        <v>338</v>
      </c>
      <c r="K28" s="35" t="s">
        <v>65</v>
      </c>
      <c r="L28" s="48" t="s">
        <v>437</v>
      </c>
    </row>
    <row r="29" spans="1:12">
      <c r="A29" s="19" t="s">
        <v>48</v>
      </c>
      <c r="B29" s="1" t="s">
        <v>267</v>
      </c>
      <c r="C29" s="21" t="s">
        <v>307</v>
      </c>
      <c r="D29" s="21" t="s">
        <v>308</v>
      </c>
      <c r="E29" s="1" t="s">
        <v>290</v>
      </c>
      <c r="F29" s="1">
        <v>1995</v>
      </c>
      <c r="G29" s="1">
        <v>1092</v>
      </c>
      <c r="H29" s="1">
        <v>3</v>
      </c>
      <c r="I29" s="1">
        <v>2011</v>
      </c>
      <c r="J29" s="8" t="s">
        <v>339</v>
      </c>
      <c r="K29" s="35" t="s">
        <v>65</v>
      </c>
      <c r="L29" s="48" t="s">
        <v>437</v>
      </c>
    </row>
    <row r="30" spans="1:12">
      <c r="A30" s="19" t="s">
        <v>49</v>
      </c>
      <c r="B30" s="1" t="s">
        <v>268</v>
      </c>
      <c r="C30" s="21" t="s">
        <v>309</v>
      </c>
      <c r="D30" s="21">
        <v>469</v>
      </c>
      <c r="E30" s="1" t="s">
        <v>310</v>
      </c>
      <c r="F30" s="1">
        <v>1987</v>
      </c>
      <c r="G30" s="1">
        <v>600</v>
      </c>
      <c r="H30" s="1">
        <v>7</v>
      </c>
      <c r="I30" s="1">
        <v>1987</v>
      </c>
      <c r="J30" s="8" t="s">
        <v>340</v>
      </c>
      <c r="K30" s="35" t="s">
        <v>65</v>
      </c>
      <c r="L30" s="48" t="s">
        <v>437</v>
      </c>
    </row>
    <row r="31" spans="1:12">
      <c r="A31" s="19" t="s">
        <v>50</v>
      </c>
      <c r="B31" s="19" t="s">
        <v>269</v>
      </c>
      <c r="C31" s="21" t="s">
        <v>311</v>
      </c>
      <c r="D31" s="21" t="s">
        <v>312</v>
      </c>
      <c r="E31" s="1" t="s">
        <v>313</v>
      </c>
      <c r="F31" s="1">
        <v>1560</v>
      </c>
      <c r="G31" s="19" t="s">
        <v>65</v>
      </c>
      <c r="H31" s="1">
        <v>5</v>
      </c>
      <c r="I31" s="1">
        <v>2006</v>
      </c>
      <c r="J31" s="8" t="s">
        <v>341</v>
      </c>
      <c r="K31" s="35" t="s">
        <v>65</v>
      </c>
      <c r="L31" s="48" t="s">
        <v>437</v>
      </c>
    </row>
    <row r="32" spans="1:12">
      <c r="A32" s="19" t="s">
        <v>51</v>
      </c>
      <c r="B32" s="1" t="s">
        <v>270</v>
      </c>
      <c r="C32" s="21" t="s">
        <v>314</v>
      </c>
      <c r="D32" s="21" t="s">
        <v>315</v>
      </c>
      <c r="E32" s="1" t="s">
        <v>313</v>
      </c>
      <c r="F32" s="1">
        <v>1598</v>
      </c>
      <c r="G32" s="19" t="s">
        <v>65</v>
      </c>
      <c r="H32" s="1">
        <v>5</v>
      </c>
      <c r="I32" s="1">
        <v>1999</v>
      </c>
      <c r="J32" s="8" t="s">
        <v>342</v>
      </c>
      <c r="K32" s="35" t="s">
        <v>65</v>
      </c>
      <c r="L32" s="48" t="s">
        <v>437</v>
      </c>
    </row>
    <row r="33" spans="1:12">
      <c r="A33" s="19" t="s">
        <v>52</v>
      </c>
      <c r="B33" s="1" t="s">
        <v>271</v>
      </c>
      <c r="C33" s="21" t="s">
        <v>316</v>
      </c>
      <c r="D33" s="21" t="s">
        <v>317</v>
      </c>
      <c r="E33" s="1" t="s">
        <v>313</v>
      </c>
      <c r="F33" s="1">
        <v>1598</v>
      </c>
      <c r="G33" s="19" t="s">
        <v>65</v>
      </c>
      <c r="H33" s="1">
        <v>5</v>
      </c>
      <c r="I33" s="1">
        <v>1998</v>
      </c>
      <c r="J33" s="8" t="s">
        <v>343</v>
      </c>
      <c r="K33" s="35" t="s">
        <v>65</v>
      </c>
      <c r="L33" s="48" t="s">
        <v>437</v>
      </c>
    </row>
    <row r="34" spans="1:12">
      <c r="A34" s="19" t="s">
        <v>53</v>
      </c>
      <c r="B34" s="1" t="s">
        <v>272</v>
      </c>
      <c r="C34" s="21" t="s">
        <v>318</v>
      </c>
      <c r="D34" s="21" t="s">
        <v>319</v>
      </c>
      <c r="E34" s="1" t="s">
        <v>320</v>
      </c>
      <c r="F34" s="1">
        <v>2502</v>
      </c>
      <c r="G34" s="19" t="s">
        <v>65</v>
      </c>
      <c r="H34" s="1">
        <v>1</v>
      </c>
      <c r="I34" s="1">
        <v>1987</v>
      </c>
      <c r="J34" s="8" t="s">
        <v>344</v>
      </c>
      <c r="K34" s="35" t="s">
        <v>65</v>
      </c>
      <c r="L34" s="48" t="s">
        <v>437</v>
      </c>
    </row>
    <row r="35" spans="1:12">
      <c r="A35" s="19" t="s">
        <v>54</v>
      </c>
      <c r="B35" s="1" t="s">
        <v>273</v>
      </c>
      <c r="C35" s="21" t="s">
        <v>318</v>
      </c>
      <c r="D35" s="21" t="s">
        <v>321</v>
      </c>
      <c r="E35" s="1" t="s">
        <v>320</v>
      </c>
      <c r="F35" s="1">
        <v>2502</v>
      </c>
      <c r="G35" s="19" t="s">
        <v>65</v>
      </c>
      <c r="H35" s="1">
        <v>1</v>
      </c>
      <c r="I35" s="1">
        <v>1985</v>
      </c>
      <c r="J35" s="8" t="s">
        <v>345</v>
      </c>
      <c r="K35" s="35" t="s">
        <v>65</v>
      </c>
      <c r="L35" s="48" t="s">
        <v>437</v>
      </c>
    </row>
    <row r="36" spans="1:12">
      <c r="A36" s="19" t="s">
        <v>55</v>
      </c>
      <c r="B36" s="1" t="s">
        <v>274</v>
      </c>
      <c r="C36" s="21" t="s">
        <v>322</v>
      </c>
      <c r="D36" s="21" t="s">
        <v>323</v>
      </c>
      <c r="E36" s="1" t="s">
        <v>320</v>
      </c>
      <c r="F36" s="1">
        <v>4156</v>
      </c>
      <c r="G36" s="19" t="s">
        <v>65</v>
      </c>
      <c r="H36" s="1">
        <v>2</v>
      </c>
      <c r="I36" s="1">
        <v>2012</v>
      </c>
      <c r="J36" s="8" t="s">
        <v>346</v>
      </c>
      <c r="K36" s="35" t="s">
        <v>65</v>
      </c>
      <c r="L36" s="48" t="s">
        <v>437</v>
      </c>
    </row>
    <row r="37" spans="1:12">
      <c r="A37" s="19" t="s">
        <v>56</v>
      </c>
      <c r="B37" s="19" t="s">
        <v>432</v>
      </c>
      <c r="C37" s="42" t="s">
        <v>433</v>
      </c>
      <c r="D37" s="42" t="s">
        <v>434</v>
      </c>
      <c r="E37" s="19" t="s">
        <v>435</v>
      </c>
      <c r="F37" s="1">
        <v>12777</v>
      </c>
      <c r="G37" s="19" t="s">
        <v>65</v>
      </c>
      <c r="H37" s="1">
        <v>2</v>
      </c>
      <c r="I37" s="1">
        <v>2008</v>
      </c>
      <c r="J37" s="44" t="s">
        <v>436</v>
      </c>
      <c r="K37" s="3">
        <v>733932</v>
      </c>
      <c r="L37" s="48" t="s">
        <v>431</v>
      </c>
    </row>
    <row r="38" spans="1:12">
      <c r="A38" s="19" t="s">
        <v>249</v>
      </c>
      <c r="B38" s="43" t="s">
        <v>182</v>
      </c>
      <c r="C38" s="29" t="s">
        <v>426</v>
      </c>
      <c r="D38" s="42" t="s">
        <v>423</v>
      </c>
      <c r="E38" s="19" t="s">
        <v>430</v>
      </c>
      <c r="F38" s="39"/>
      <c r="G38" s="39"/>
      <c r="H38" s="39"/>
      <c r="I38" s="1">
        <v>2007</v>
      </c>
      <c r="J38" s="1" t="s">
        <v>357</v>
      </c>
      <c r="K38" s="45" t="s">
        <v>65</v>
      </c>
      <c r="L38" s="48" t="s">
        <v>437</v>
      </c>
    </row>
    <row r="39" spans="1:12">
      <c r="A39" s="19" t="s">
        <v>250</v>
      </c>
      <c r="B39" s="43" t="s">
        <v>182</v>
      </c>
      <c r="C39" s="29" t="s">
        <v>427</v>
      </c>
      <c r="D39" s="42" t="s">
        <v>424</v>
      </c>
      <c r="E39" s="19" t="s">
        <v>430</v>
      </c>
      <c r="F39" s="39"/>
      <c r="G39" s="39"/>
      <c r="H39" s="39"/>
      <c r="I39" s="1">
        <v>2007</v>
      </c>
      <c r="J39" s="1">
        <v>31064708</v>
      </c>
      <c r="K39" s="45" t="s">
        <v>65</v>
      </c>
      <c r="L39" s="48" t="s">
        <v>437</v>
      </c>
    </row>
    <row r="40" spans="1:12">
      <c r="A40" s="19" t="s">
        <v>251</v>
      </c>
      <c r="B40" s="43" t="s">
        <v>182</v>
      </c>
      <c r="C40" s="29" t="s">
        <v>428</v>
      </c>
      <c r="D40" s="42" t="s">
        <v>425</v>
      </c>
      <c r="E40" s="19" t="s">
        <v>430</v>
      </c>
      <c r="F40" s="39"/>
      <c r="G40" s="39"/>
      <c r="H40" s="39"/>
      <c r="I40" s="1">
        <v>1972</v>
      </c>
      <c r="J40" s="1">
        <v>1110</v>
      </c>
      <c r="K40" s="45" t="s">
        <v>65</v>
      </c>
      <c r="L40" s="48" t="s">
        <v>437</v>
      </c>
    </row>
    <row r="41" spans="1:12">
      <c r="A41" s="19" t="s">
        <v>252</v>
      </c>
      <c r="B41" s="43" t="s">
        <v>182</v>
      </c>
      <c r="C41" s="29" t="s">
        <v>427</v>
      </c>
      <c r="D41" s="42" t="s">
        <v>424</v>
      </c>
      <c r="E41" s="19" t="s">
        <v>430</v>
      </c>
      <c r="F41" s="39"/>
      <c r="G41" s="39"/>
      <c r="H41" s="39"/>
      <c r="I41" s="1">
        <v>2008</v>
      </c>
      <c r="J41" s="1">
        <v>31065920</v>
      </c>
      <c r="K41" s="45" t="s">
        <v>65</v>
      </c>
      <c r="L41" s="48" t="s">
        <v>437</v>
      </c>
    </row>
    <row r="42" spans="1:12">
      <c r="A42" s="4"/>
      <c r="B42" s="2"/>
      <c r="C42" s="9"/>
      <c r="D42" s="9"/>
      <c r="E42" s="10"/>
      <c r="F42" s="10"/>
      <c r="G42" s="10"/>
      <c r="H42" s="10"/>
      <c r="I42" s="9"/>
      <c r="J42" s="11"/>
      <c r="K42" s="20"/>
    </row>
  </sheetData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Header xml:space="preserve">&amp;C&amp;"-,Pogrubiony"załącznik nr 5
 POJAZDY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Ogień</vt:lpstr>
      <vt:lpstr>Maszyny</vt:lpstr>
      <vt:lpstr>Zabezpieczenia</vt:lpstr>
      <vt:lpstr>Elektronika</vt:lpstr>
      <vt:lpstr>Pojazdy</vt:lpstr>
    </vt:vector>
  </TitlesOfParts>
  <Manager>BartekP</Manager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PrzemekB</dc:creator>
  <cp:lastModifiedBy>Ewa Palichleb</cp:lastModifiedBy>
  <cp:lastPrinted>2016-02-24T13:08:23Z</cp:lastPrinted>
  <dcterms:created xsi:type="dcterms:W3CDTF">2012-01-13T14:07:06Z</dcterms:created>
  <dcterms:modified xsi:type="dcterms:W3CDTF">2016-02-24T13:30:11Z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