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LIENCI\KLIENCI OBSŁUGIWANI\Sobótka UMiG\2020\ZapytaniaOfertyAnalizy\Przetarg\SIWZ\"/>
    </mc:Choice>
  </mc:AlternateContent>
  <xr:revisionPtr revIDLastSave="0" documentId="13_ncr:1_{4273E00D-4DC1-4EFE-B07D-04D7D0F35824}" xr6:coauthVersionLast="45" xr6:coauthVersionMax="45" xr10:uidLastSave="{00000000-0000-0000-0000-000000000000}"/>
  <bookViews>
    <workbookView xWindow="735" yWindow="735" windowWidth="14445" windowHeight="15600" tabRatio="763" firstSheet="2" activeTab="5" xr2:uid="{00000000-000D-0000-FFFF-FFFF00000000}"/>
  </bookViews>
  <sheets>
    <sheet name="Zakładka nr 1" sheetId="12" r:id="rId1"/>
    <sheet name="Zakładka nr 2" sheetId="3" r:id="rId2"/>
    <sheet name="Dodatkowo - Zakładka nr 2a" sheetId="13" r:id="rId3"/>
    <sheet name="Zakładka nr 3" sheetId="4" r:id="rId4"/>
    <sheet name="Zakładka nr 4" sheetId="5" r:id="rId5"/>
    <sheet name="Zakładka nr 5" sheetId="19" r:id="rId6"/>
  </sheets>
  <definedNames>
    <definedName name="_xlnm._FilterDatabase" localSheetId="0" hidden="1">'Zakładka nr 1'!$A$2:$P$2</definedName>
    <definedName name="_xlnm._FilterDatabase" localSheetId="3" hidden="1">'Zakładka nr 3'!#REF!</definedName>
    <definedName name="_xlnm._FilterDatabase" localSheetId="4" hidden="1">'Zakładka nr 4'!#REF!</definedName>
    <definedName name="_xlnm.Print_Titles" localSheetId="2">'Dodatkowo - Zakładka nr 2a'!$3:$3</definedName>
    <definedName name="_xlnm.Print_Titles" localSheetId="0">'Zakładka nr 1'!$2:$2</definedName>
    <definedName name="_xlnm.Print_Titles" localSheetId="3">'Zakładka nr 3'!$A:$A,'Zakładka nr 3'!#REF!</definedName>
    <definedName name="_xlnm.Print_Titles" localSheetId="4">'Zakładka nr 4'!$A:$B,'Zakładka nr 4'!$1:$1</definedName>
  </definedNames>
  <calcPr calcId="191029"/>
</workbook>
</file>

<file path=xl/calcChain.xml><?xml version="1.0" encoding="utf-8"?>
<calcChain xmlns="http://schemas.openxmlformats.org/spreadsheetml/2006/main">
  <c r="G8" i="19" l="1"/>
  <c r="G7" i="19"/>
  <c r="C13" i="19" l="1"/>
  <c r="C3" i="19"/>
  <c r="C8" i="19" s="1"/>
  <c r="C6" i="19"/>
  <c r="D3" i="19"/>
  <c r="D8" i="19" s="1"/>
  <c r="D6" i="19"/>
  <c r="E3" i="19"/>
  <c r="E6" i="19"/>
  <c r="F6" i="19"/>
  <c r="G9" i="19"/>
  <c r="G13" i="19" s="1"/>
  <c r="D9" i="19"/>
  <c r="D13" i="19" s="1"/>
  <c r="E9" i="19"/>
  <c r="E13" i="19" s="1"/>
  <c r="F9" i="19"/>
  <c r="F13" i="19" s="1"/>
  <c r="F3" i="19"/>
  <c r="F8" i="19" s="1"/>
  <c r="G6" i="19"/>
  <c r="G3" i="19"/>
  <c r="E8" i="19" l="1"/>
  <c r="C80" i="4"/>
  <c r="C79" i="4"/>
  <c r="C187" i="3"/>
  <c r="C193" i="3"/>
  <c r="C192" i="3"/>
  <c r="B192" i="3"/>
  <c r="C191" i="3"/>
  <c r="C190" i="3"/>
  <c r="F184" i="3"/>
  <c r="E184" i="3"/>
  <c r="C3" i="3"/>
  <c r="C81" i="4" l="1"/>
  <c r="C178" i="3"/>
  <c r="C177" i="3"/>
  <c r="C172" i="3"/>
  <c r="C171" i="3"/>
  <c r="C170" i="3"/>
  <c r="C168" i="3"/>
  <c r="C167" i="3"/>
  <c r="C152" i="3"/>
  <c r="C151" i="3"/>
  <c r="C150" i="3"/>
  <c r="C149" i="3"/>
  <c r="C148" i="3"/>
  <c r="C147" i="3"/>
  <c r="C146" i="3"/>
  <c r="C145" i="3"/>
  <c r="C144" i="3"/>
  <c r="C142" i="3"/>
  <c r="C141" i="3"/>
  <c r="C140" i="3"/>
  <c r="C139" i="3"/>
  <c r="C138" i="3"/>
  <c r="C137" i="3"/>
  <c r="C136" i="3"/>
  <c r="C135" i="3"/>
  <c r="C134" i="3"/>
  <c r="C133" i="3"/>
  <c r="C131" i="3"/>
  <c r="C130" i="3"/>
  <c r="C126" i="3"/>
  <c r="C125" i="3"/>
  <c r="C121" i="3"/>
  <c r="C164" i="3"/>
  <c r="C163" i="3"/>
  <c r="C162" i="3"/>
  <c r="C160" i="3"/>
  <c r="C159" i="3"/>
  <c r="C158" i="3"/>
  <c r="C114" i="3"/>
  <c r="C113" i="3"/>
  <c r="C67" i="3"/>
  <c r="C28" i="3"/>
  <c r="C27" i="3"/>
  <c r="C127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6" i="3"/>
  <c r="C5" i="3"/>
  <c r="C19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Patryk Gródek - IB</author>
  </authors>
  <commentList>
    <comment ref="B153" authorId="0" shapeId="0" xr:uid="{44360C57-7441-467D-9C0B-864B0F03B9FF}">
      <text>
        <r>
          <rPr>
            <b/>
            <sz val="9"/>
            <color indexed="81"/>
            <rFont val="Tahoma"/>
            <family val="2"/>
            <charset val="238"/>
          </rPr>
          <t>Patryk Gródek - IB:</t>
        </r>
        <r>
          <rPr>
            <sz val="9"/>
            <color indexed="81"/>
            <rFont val="Tahoma"/>
            <family val="2"/>
            <charset val="238"/>
          </rPr>
          <t xml:space="preserve">
czekam na informację o SU od księgowej</t>
        </r>
      </text>
    </comment>
  </commentList>
</comments>
</file>

<file path=xl/sharedStrings.xml><?xml version="1.0" encoding="utf-8"?>
<sst xmlns="http://schemas.openxmlformats.org/spreadsheetml/2006/main" count="1853" uniqueCount="679">
  <si>
    <t>Lp.</t>
  </si>
  <si>
    <t>Przedmiot ubezpieczenia</t>
  </si>
  <si>
    <t>Liczba miejsc</t>
  </si>
  <si>
    <t>Marka</t>
  </si>
  <si>
    <t>Ubezpieczony</t>
  </si>
  <si>
    <t>Rodzaj wartości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</si>
  <si>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</si>
  <si>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</si>
  <si>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</si>
  <si>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</si>
  <si>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</si>
  <si>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</si>
  <si>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</si>
  <si>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Pozostałe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</si>
  <si>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</si>
  <si>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</si>
  <si>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</si>
  <si>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</si>
  <si>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</si>
  <si>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</si>
  <si>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</si>
  <si>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Wykaz jednostek OSP</t>
  </si>
  <si>
    <t>Leasing</t>
  </si>
  <si>
    <t>Wykaz sołectw</t>
  </si>
  <si>
    <t>Rodzaj maszyny</t>
  </si>
  <si>
    <t>Typ, seria, numer</t>
  </si>
  <si>
    <t>Rok produkcji / instalacji</t>
  </si>
  <si>
    <t xml:space="preserve">Wartość </t>
  </si>
  <si>
    <t>Ubezpieczenie OC</t>
  </si>
  <si>
    <t>Ubezpieczenie AUTOCASCO</t>
  </si>
  <si>
    <t>Ubezpieczenie NNW</t>
  </si>
  <si>
    <t>UWAGI / INFORMACJE DODATKOWE</t>
  </si>
  <si>
    <t>Ubezpieczenie Zielona Karta</t>
  </si>
  <si>
    <t>WYKAZ WSZYSTKICH MASZYN DO UBEZPIECZENIA SPECJALISTYCZNEGO</t>
  </si>
  <si>
    <t>Lokalizacje / Filie / Oddziały</t>
  </si>
  <si>
    <t/>
  </si>
  <si>
    <t>Ubezpieczający</t>
  </si>
  <si>
    <t>Ubezpieczenie Szyb</t>
  </si>
  <si>
    <t>Suma ubezpieczenia</t>
  </si>
  <si>
    <t>Sprzęt elektroniczny stacjonarny</t>
  </si>
  <si>
    <t>Sprzęt elektroniczny przenośny</t>
  </si>
  <si>
    <t>Ubezpieczenie Assistance (rozszerzone)</t>
  </si>
  <si>
    <t>Maszyny, wyposażenie i urządzenia</t>
  </si>
  <si>
    <t xml:space="preserve">Suma ubezpieczenia </t>
  </si>
  <si>
    <t>Budynki</t>
  </si>
  <si>
    <t>Budowle</t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</si>
  <si>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</si>
  <si>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</si>
  <si>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</si>
  <si>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zastrzega sobie prawo do zmiany rodzaju wartości podanych powyżej, obligatoryjnie dla wykonawcy, jeśli zamawiający wyrazi taką wolę.</t>
    </r>
  </si>
  <si>
    <t>WYKAZ POJAZDÓW</t>
  </si>
  <si>
    <t>Jednostki oświatowe:</t>
  </si>
  <si>
    <t>Zakłady budżetowe lub spółki komunalne:</t>
  </si>
  <si>
    <t>Ryzyko</t>
  </si>
  <si>
    <t>Kradzież</t>
  </si>
  <si>
    <t>Sprzęt elektroniczny</t>
  </si>
  <si>
    <t>Odpowiedzialność cywilna</t>
  </si>
  <si>
    <t>Rezerwy</t>
  </si>
  <si>
    <t>Razem</t>
  </si>
  <si>
    <t>OC p.p.m.</t>
  </si>
  <si>
    <t>AC p.p.m.</t>
  </si>
  <si>
    <t>NNW p.p.m.</t>
  </si>
  <si>
    <t>Mienie</t>
  </si>
  <si>
    <t>NNW</t>
  </si>
  <si>
    <t>NNW OSP</t>
  </si>
  <si>
    <t>Gmina Sobótka</t>
  </si>
  <si>
    <t xml:space="preserve">Urząd Miasta i Gminy Sobótka </t>
  </si>
  <si>
    <t>Rynek 1</t>
  </si>
  <si>
    <t>8411Z</t>
  </si>
  <si>
    <t>8961000784</t>
  </si>
  <si>
    <t>931935112</t>
  </si>
  <si>
    <t>000529953</t>
  </si>
  <si>
    <t>8961302031</t>
  </si>
  <si>
    <t>71 31 62 043</t>
  </si>
  <si>
    <t>N/D</t>
  </si>
  <si>
    <t xml:space="preserve">Opis prowadzonej działalności: działalność samorządowa; realizacja wraz z jednostkami organizacyjnymi zadań własnych Gminy i zadań zleconych, określonych w przepisach prawa. </t>
  </si>
  <si>
    <t>Roczny planowany budżet: 50 000 000,00 zł</t>
  </si>
  <si>
    <t xml:space="preserve">Ośrodek Pomocy Społecznej </t>
  </si>
  <si>
    <t>Strzelców 2/1</t>
  </si>
  <si>
    <t>8899Z</t>
  </si>
  <si>
    <t>005940630</t>
  </si>
  <si>
    <t>8961035239</t>
  </si>
  <si>
    <t>71 31 62 829</t>
  </si>
  <si>
    <t>opssobotka@poczta.onet.pl</t>
  </si>
  <si>
    <t>Ośrodek Pomocy Społecznej  realizuje zadania własne gminy, własne o charakterze obowiązkowym, zadania zlecone określone w ustawie o pomocy społecznej oraz  zadania wynikające z programów rządowych.</t>
  </si>
  <si>
    <t xml:space="preserve">Ślężański Ośrodek Kultury </t>
  </si>
  <si>
    <t>Fryderyka Chopina 25</t>
  </si>
  <si>
    <t>9004Z</t>
  </si>
  <si>
    <t>932284237</t>
  </si>
  <si>
    <t>8961289402</t>
  </si>
  <si>
    <t xml:space="preserve">Ślężański Ośrodek  Sportu i Rekreacji </t>
  </si>
  <si>
    <t>Al. Św. Anny 12</t>
  </si>
  <si>
    <t>9311Z</t>
  </si>
  <si>
    <t>384264098</t>
  </si>
  <si>
    <t>Filia Biblioteczna w Sobótce Zachodniej, ul. R. Zmorskiego 2, 55-050 Sobótka</t>
  </si>
  <si>
    <t>Kultura + w ramach działalności jednostki działa biblioteka publiczna</t>
  </si>
  <si>
    <t>Muzeum Ślężańskie im. Stanisława Dunajewskiego w Sobótce</t>
  </si>
  <si>
    <t>Św. Jakuba 18</t>
  </si>
  <si>
    <t>9102Z</t>
  </si>
  <si>
    <t>930096477</t>
  </si>
  <si>
    <t>8961035185</t>
  </si>
  <si>
    <t>Muzeum gromadzi obiekty i materiały dokumentacyjne w działach: archeologia, artystyczno – historyczny (obejmujący rzemiosło artystyczne, ikonografię regionu, mapy, numizmaty, militaria, sztukę współczesną, archiwalia regionalne) i przyroda ( obejmuje kolekcję skamielin oraz skał i minerałów). W tym zakresie prowadzona jest dokumentacja muzealiów. 
W zakresie działalności oświatowej prowadzona jest głównie organizacja wystaw czasowych. 
Muzeum organizuje również kameralne koncerty muzyczne, promocje wydawnictw związanych z regionem oraz organizuje – we współpracy ze Ślężańskim Ośrodkiem Kultury – okolicznościowe spotkania słowno-muzyczne. Na indywidualne życzenie szkół, głównie z regionu, organizowane są lekcje muzealne.</t>
  </si>
  <si>
    <t>Niepubliczna Szkoła Podstawowa z Oddziałami Integracyjnymi w Rękowie</t>
  </si>
  <si>
    <t>Nasławicka 21, Ręków</t>
  </si>
  <si>
    <t>50-050 Sobótka</t>
  </si>
  <si>
    <t>9499Z</t>
  </si>
  <si>
    <t>021626105</t>
  </si>
  <si>
    <t>8961521833</t>
  </si>
  <si>
    <t>Aktywni - Stowarzyszenie Wsparcia i Rozwoju Regionu ma w użyczeniu budynek położony w Rękowie przy ul. Nasławickiej 21. W budynku tym mieści się Niepubliczna Szkoła Podstawowa z Oddziałami Integracyjnymi w Rękowie oraz Niepubliczny Punkt Wychowania Przedszkolnego</t>
  </si>
  <si>
    <t>Świdnicka 20, 20a</t>
  </si>
  <si>
    <t>8560Z</t>
  </si>
  <si>
    <t>384149894</t>
  </si>
  <si>
    <t>8961588949</t>
  </si>
  <si>
    <t>Działalność wspomagająca edukację (w tym: kształcenie w zakresie szkoły podstawowej oraz działalność w zakresie wychowania przedszkolnego).</t>
  </si>
  <si>
    <t>Szkoła Podstawowa nr 2 im. Marii Skłodowskiej-Curie</t>
  </si>
  <si>
    <t>Marii Skłodowskiej-Curie 19</t>
  </si>
  <si>
    <t>55-050 Sobótka</t>
  </si>
  <si>
    <t>8020Z</t>
  </si>
  <si>
    <t>000701949</t>
  </si>
  <si>
    <t>8961281168</t>
  </si>
  <si>
    <t xml:space="preserve"> Kształcenie w zakresie szkoły podstawowej oraz działalność wychowawcza i opiekuńcza.</t>
  </si>
  <si>
    <t>Zespół Szkolno – Przedszkolny w Świątnikach</t>
  </si>
  <si>
    <t>Parkowa 6</t>
  </si>
  <si>
    <t>384149865</t>
  </si>
  <si>
    <t>8961589009</t>
  </si>
  <si>
    <t>Kształcenie w zakresie szkoły podstawowej z oddziałem przedszkolnym oraz działalność wychowawcza i opiekuńcza.</t>
  </si>
  <si>
    <t>Zespół Szkolno-Przedszkolny im. Marii Konopnickiej w Rogowie Sobóckim</t>
  </si>
  <si>
    <t>Szkolna 7 Rogów Sobócki</t>
  </si>
  <si>
    <t>Kształcenie w zakresie szkoły podstawowej z oddziałem przedszkolnym oraz działalność wychowawcza i opiekuńcza. Wydawanie posiłków – Catering zewnętrzna firma</t>
  </si>
  <si>
    <t>Przedszkole nr 1 w Sobótce</t>
  </si>
  <si>
    <t>Słoneczna 34</t>
  </si>
  <si>
    <t>8510Z</t>
  </si>
  <si>
    <t>021410405</t>
  </si>
  <si>
    <t>8961512225</t>
  </si>
  <si>
    <t>Kształcenie w zakresie przedszkolnym oraz działalność wychowawcza i opiekuńcza. Jednostka prowadzi stołówkę</t>
  </si>
  <si>
    <t>Zakład Gospodarki Komunalnej i Mieszkaniowej "Ślęża"</t>
  </si>
  <si>
    <t>Czysta 7</t>
  </si>
  <si>
    <t>3600Z</t>
  </si>
  <si>
    <t>3700Z, 4322Z</t>
  </si>
  <si>
    <t>930210654</t>
  </si>
  <si>
    <t>8960007330</t>
  </si>
  <si>
    <t xml:space="preserve">Gminę Sobótka tworzy 26 jednostek pomocniczych - sołectw, którymi kierują rady sołeckie 
i sołtysi. Gminie za osoby te może być przypisana odpowiedzialność. </t>
  </si>
  <si>
    <t>place@sobotka.pl</t>
  </si>
  <si>
    <t>1.</t>
  </si>
  <si>
    <t>2.</t>
  </si>
  <si>
    <t>3.</t>
  </si>
  <si>
    <t>4.</t>
  </si>
  <si>
    <t>5.</t>
  </si>
  <si>
    <t>32.</t>
  </si>
  <si>
    <t>31.</t>
  </si>
  <si>
    <t>27.</t>
  </si>
  <si>
    <t>40.</t>
  </si>
  <si>
    <t>Zespół Szkolno-Przedszkolny im. Janusza Korczaka w Sobótce</t>
  </si>
  <si>
    <t>biuro@sp1sobotka.pl</t>
  </si>
  <si>
    <t>8.</t>
  </si>
  <si>
    <t>7.</t>
  </si>
  <si>
    <t>9.</t>
  </si>
  <si>
    <t>10.</t>
  </si>
  <si>
    <t>11.</t>
  </si>
  <si>
    <t>12.</t>
  </si>
  <si>
    <t>71 715 16 27</t>
  </si>
  <si>
    <t>ksiegowosc@rcks.pl</t>
  </si>
  <si>
    <t>danuta_rodak@o2.pl</t>
  </si>
  <si>
    <t>biuro@stowarzyszenie-aktywni.pl</t>
  </si>
  <si>
    <t>tel. 71 71 515 23
kom. 510 251 635</t>
  </si>
  <si>
    <t>sp2sobotka@gazeta.pl</t>
  </si>
  <si>
    <t>przedszkole1sobotka@gmail.com</t>
  </si>
  <si>
    <t xml:space="preserve">sp.swiatniki@wp.pl </t>
  </si>
  <si>
    <t>m.ciepla@zgkimsobotka.pl</t>
  </si>
  <si>
    <t>OSP Księginice Małe</t>
  </si>
  <si>
    <t>OSP Rogów Sobócki</t>
  </si>
  <si>
    <t>OSP Sobótka</t>
  </si>
  <si>
    <t>OSP Sobótka Zachodnia</t>
  </si>
  <si>
    <t xml:space="preserve">Urząd Miasta i Gminy     </t>
  </si>
  <si>
    <t>Materiał</t>
  </si>
  <si>
    <t>Powierzchnia w m2</t>
  </si>
  <si>
    <t>Rok budowy budynku</t>
  </si>
  <si>
    <t>Ścian</t>
  </si>
  <si>
    <t>Stropów</t>
  </si>
  <si>
    <t>Stropodachu</t>
  </si>
  <si>
    <t>Pokrycie dachu</t>
  </si>
  <si>
    <t>Remiza Świątniki ul. Kopernika 1 55-050 Sobótka</t>
  </si>
  <si>
    <t>KB</t>
  </si>
  <si>
    <t>lata-70</t>
  </si>
  <si>
    <t>murowane</t>
  </si>
  <si>
    <t>drewniana</t>
  </si>
  <si>
    <t>stalowy</t>
  </si>
  <si>
    <t>blacha</t>
  </si>
  <si>
    <t>Remiza Sobótka ul. Warszawska 12 55-050 Sobótka</t>
  </si>
  <si>
    <t>WO</t>
  </si>
  <si>
    <t>cegła</t>
  </si>
  <si>
    <t>żelbetowy</t>
  </si>
  <si>
    <t>papa</t>
  </si>
  <si>
    <t>1. Wykonanie posadzek betonowych wymiana stolarki okiennej- 2009   2 Remont instalacji elektrycznej- 2012r  3.Wymiana bram garażowych  wrześień 2012</t>
  </si>
  <si>
    <t>Remiza Rogób Sob. Ul. Szkolna 5 55-050 Sobótka</t>
  </si>
  <si>
    <t>1. Naprawa pokrycia dachowego- 2010  2.Wymiaqna bram garażowych 2013</t>
  </si>
  <si>
    <t>Boks garażowy Księginice Małe ul. Piastowska 2 55-050 Sobótka *</t>
  </si>
  <si>
    <t>lata przedwojenne</t>
  </si>
  <si>
    <t>żelbeton</t>
  </si>
  <si>
    <t>drewniany</t>
  </si>
  <si>
    <t>dachówka</t>
  </si>
  <si>
    <t>Remiza Sulistrowice ul. B. Chrobrego 2 55-050 Sobótka</t>
  </si>
  <si>
    <t>6.</t>
  </si>
  <si>
    <t>Remiza Nasławice ul. Łąkowa 6 55-050 Sobótka</t>
  </si>
  <si>
    <t>mmurowane</t>
  </si>
  <si>
    <t>beton</t>
  </si>
  <si>
    <t xml:space="preserve">Remiza Sobótka Zach. Ul. Granitowa 6 55-050 Sobótka </t>
  </si>
  <si>
    <t>1. Wykonanie pokrycia dachowego wraz z elewacją-2009r    2.Wymiana bram garażowych 2009r</t>
  </si>
  <si>
    <t>Świetlica Stary Zamek ul. Cmentarna 10 55-050 Sobótka</t>
  </si>
  <si>
    <t>Świetlica Siedlakowice ul. Gwarna 5 55-050 Sobótka</t>
  </si>
  <si>
    <t>Świetlica Ksieginice Małe ul. Kościuszko 7 55-050 Sobótka</t>
  </si>
  <si>
    <t>Świetlica Garncarsko ul. Nowowiejska 40 55-050 Sobótka</t>
  </si>
  <si>
    <t>Świetlica Mirosławice ul. Wrocławska 12 55-050 Sobótka</t>
  </si>
  <si>
    <t>lata 70</t>
  </si>
  <si>
    <t>W 2004r.wymiana stolarki okiennej</t>
  </si>
  <si>
    <t>13.</t>
  </si>
  <si>
    <t>Świetlica Nasławice ul. Komuny Paryskiej 6 55-050 Sobótka</t>
  </si>
  <si>
    <t>lata 80</t>
  </si>
  <si>
    <t>stalowa</t>
  </si>
  <si>
    <t>14.</t>
  </si>
  <si>
    <t>Świetlica Okulice ul. Leśna 10a 55-050 Sobótka</t>
  </si>
  <si>
    <t>15.</t>
  </si>
  <si>
    <t>Świetlica Olbrachtowice ul. Wronia 33 55-050 Sobótka</t>
  </si>
  <si>
    <t>w 2011r ,2012r remont świetlicy</t>
  </si>
  <si>
    <t>16.</t>
  </si>
  <si>
    <t>Świetlica Sulistrowice ul. B. Chrobrego 2A 55-200 Sobótka</t>
  </si>
  <si>
    <t>W 2010r. Remont eleeacji budynku,wymiana stolarki drzwiowej+okiennej</t>
  </si>
  <si>
    <t>17.</t>
  </si>
  <si>
    <t>Świetlica Strzegomiany ul. Wrocławska 12 55-050 Sobótka</t>
  </si>
  <si>
    <t>W 2014r wymiana podłogi</t>
  </si>
  <si>
    <t>18.</t>
  </si>
  <si>
    <t>Świetlica Światniki ul. Stawowa 1 55-050 Sobótka</t>
  </si>
  <si>
    <t>19.</t>
  </si>
  <si>
    <t>Świetlica Będkowice ul. Gen. K. Świerczewskiego 10 55-050 Sobótka</t>
  </si>
  <si>
    <t>20.</t>
  </si>
  <si>
    <t>Świetlica Kryształowice ul. Leśna 4 55-050 Sobótka</t>
  </si>
  <si>
    <t>w 2011r 2012r remont świetlicy</t>
  </si>
  <si>
    <t>21.</t>
  </si>
  <si>
    <t>Świetlica Michałowice ul. Mirosławicka 3 55-050 Sobótka</t>
  </si>
  <si>
    <t>słupy stalowe z okładziną z blachy</t>
  </si>
  <si>
    <t>22.</t>
  </si>
  <si>
    <t>Świetlica Przezdrowice ul. F. Chopina 13 55-050 Sobótka</t>
  </si>
  <si>
    <t>23.</t>
  </si>
  <si>
    <t>Świetlica Rogów Sob. Ul. Szkolna 3 55-050 Sobótka</t>
  </si>
  <si>
    <t>W 2013r. wykonanie instalacji grzewczej</t>
  </si>
  <si>
    <t>24.</t>
  </si>
  <si>
    <t>Świetlica Wojnarowice</t>
  </si>
  <si>
    <t>w 2018r rozpoczęto budowę świetlicy wykonano fundamenty</t>
  </si>
  <si>
    <t>25.</t>
  </si>
  <si>
    <t>Budynek administracyjny Sobótka ul. Rynek 1 55-050 Sobótka</t>
  </si>
  <si>
    <t>lata 60</t>
  </si>
  <si>
    <t>W 2007r przeprowadzony został remont dachu( wymiana dachówki+ocieplenie wymiana tnków zewn.wymiana stolarki drzwioweji okiennej .W 2011r wymiana instalacji elektrycznej i teleinformatycznej</t>
  </si>
  <si>
    <t>26.</t>
  </si>
  <si>
    <t>papa/blacha</t>
  </si>
  <si>
    <t>Budynek użytkowy ul. Strzelców 2, Sobótka - siedziba OPS i SPZOZu</t>
  </si>
  <si>
    <t>murowany</t>
  </si>
  <si>
    <t>-</t>
  </si>
  <si>
    <t>28.</t>
  </si>
  <si>
    <t>Lokal użytkowy Sobótka ul. T. Kościuszki 7 55-050 Sobótka</t>
  </si>
  <si>
    <t>29.</t>
  </si>
  <si>
    <t>Lokal użytkowy Sobótka ul. R. Zamorskiego 2 55-050 Sobótka</t>
  </si>
  <si>
    <t>30.</t>
  </si>
  <si>
    <t>chata grilowa Kunów</t>
  </si>
  <si>
    <t>chata grilowa Przemiłów</t>
  </si>
  <si>
    <t>chata grilowa Sulistrowiczki</t>
  </si>
  <si>
    <t>33.</t>
  </si>
  <si>
    <t>altany</t>
  </si>
  <si>
    <t>34.</t>
  </si>
  <si>
    <t>place zabaw</t>
  </si>
  <si>
    <t>35.</t>
  </si>
  <si>
    <t>Ciąg oświetlenia przy ul. Świdnickie na odcinku od ul. Rubinowe do ul. Słowiańskiej w Sobótce składającego się z 32 słupów oświetleniowych na których zamontowanych jest 32 szt. wysięgników w tym 2 szt. wysięgniki dwuramienne oraz 34 szt. opraw oswietleniowych typu OU-5 o mocy 100W</t>
  </si>
  <si>
    <t>36.</t>
  </si>
  <si>
    <t>Skwer przy Al.Św.Anny i ul.Chopina na schodach jest zainstalowana winda(platforma) do przewożenia osób niepełnosprawnych</t>
  </si>
  <si>
    <t>37.</t>
  </si>
  <si>
    <t>Wyposażenie zainstalowane na placu przy ul. M. Skłodowskiej-Curie - Sobótka Górka (przyżady do ćwiczęń na wolnym powietrzu + wyposazenia)</t>
  </si>
  <si>
    <t>38.</t>
  </si>
  <si>
    <t>Wyposażenie i urządzenia</t>
  </si>
  <si>
    <t>Ośrodek Pomocy Społecznej w Sobótce</t>
  </si>
  <si>
    <t>budynek ul. Strzelców 2/1*</t>
  </si>
  <si>
    <t xml:space="preserve">Ślężański Ośrodek Sportu i Rekreacji </t>
  </si>
  <si>
    <t>pawilon socjalno administracyjny Al. Św Anny 12</t>
  </si>
  <si>
    <t>słupy drewniane obite deskami</t>
  </si>
  <si>
    <t>zespół bojsk sportowych ,, Orlik 2012''- boiska , ogrodzenie ,oświetlenie i 2 budynki sanitarno szatniowe Al. Św Anny 12</t>
  </si>
  <si>
    <t>drewno</t>
  </si>
  <si>
    <t>budynek magazynowy Al. Św Anny 12</t>
  </si>
  <si>
    <t>betonowa</t>
  </si>
  <si>
    <t>boiska Al. Św. Anny 12</t>
  </si>
  <si>
    <t>parkingi ul. Armii Krajowej</t>
  </si>
  <si>
    <t>kosiarka samojezdna Stiga 2014, Traktorek Mitsubisi MT 20 +kosiarka pielęgnacyjna</t>
  </si>
  <si>
    <t>budynek ul. Św. Jakuba 18</t>
  </si>
  <si>
    <t>kostka granitowa</t>
  </si>
  <si>
    <t>ogrodzenie+ brama</t>
  </si>
  <si>
    <t>Zbiory Muzealne</t>
  </si>
  <si>
    <t>budynek ul. Nasławicka 21</t>
  </si>
  <si>
    <t>ok 1900</t>
  </si>
  <si>
    <t>budynek AB ul. Świdnicka 20</t>
  </si>
  <si>
    <t>gęstożebrowe</t>
  </si>
  <si>
    <t>budynek C ul. Świdnicka 20</t>
  </si>
  <si>
    <t>Budynek DE dydaktyczyny ul. Świdnicka 20a</t>
  </si>
  <si>
    <t>Budynek FG hala sportowa ul. Świdnicka 20a</t>
  </si>
  <si>
    <t>budynek szkoły ul. M.S Curie 19</t>
  </si>
  <si>
    <t>sala gimnastyczna ul. M.S. Curie 38a</t>
  </si>
  <si>
    <t>budynek ul. Parkowa 6</t>
  </si>
  <si>
    <t>Traktorek Stiga do koszenia traw</t>
  </si>
  <si>
    <t>budynek szkoły ul. Szkolna 7</t>
  </si>
  <si>
    <t>drewniana - krokwie</t>
  </si>
  <si>
    <t>Konstrukcja garażowa</t>
  </si>
  <si>
    <t>kontener - pomieszczenie z biblioteką</t>
  </si>
  <si>
    <t>budynek przedszkola ul. Słoneczna 34</t>
  </si>
  <si>
    <t>przed 1939</t>
  </si>
  <si>
    <t>budynek przedszkola ul. Świdnicka 49</t>
  </si>
  <si>
    <t>Place zabaw</t>
  </si>
  <si>
    <t>kKB</t>
  </si>
  <si>
    <t>Zakład Gospodarki Komunalnej i Mieszkaniowej „Ślęża”</t>
  </si>
  <si>
    <t>magazyn chloru Świątniki</t>
  </si>
  <si>
    <t>1980 modernizacja 2011</t>
  </si>
  <si>
    <t>bloczki betonowe/cegła/beton</t>
  </si>
  <si>
    <t>żelbet</t>
  </si>
  <si>
    <t>dyspozytornia Świątniki</t>
  </si>
  <si>
    <t>chlorownia Świątniki</t>
  </si>
  <si>
    <t>hala filtrów Świątniki</t>
  </si>
  <si>
    <t>budynek hydrofornii w Strzegomianach</t>
  </si>
  <si>
    <t>budynek magazynowy w Świątnikach</t>
  </si>
  <si>
    <t>budynek gospodarczy oczyszczalnia</t>
  </si>
  <si>
    <t>pustak</t>
  </si>
  <si>
    <t>drewaniany</t>
  </si>
  <si>
    <t>budynek dmuchaw magazyn</t>
  </si>
  <si>
    <t>brak</t>
  </si>
  <si>
    <t>budynek socjalny</t>
  </si>
  <si>
    <t>bloczki betonowe</t>
  </si>
  <si>
    <t>nadbudówka nad zbiorniki I i II Świątniki</t>
  </si>
  <si>
    <t>silos na wapno przy nowej oczyszczalni</t>
  </si>
  <si>
    <t>budynek biurowy A</t>
  </si>
  <si>
    <t>cegła/pustak</t>
  </si>
  <si>
    <t xml:space="preserve">Rozbudowa budynku </t>
  </si>
  <si>
    <t>Magazyn na materiały nowy</t>
  </si>
  <si>
    <t>Wybudowanie nowego budynku</t>
  </si>
  <si>
    <t xml:space="preserve">budynek administracyjny </t>
  </si>
  <si>
    <t>budynek socjalno - biurowy C</t>
  </si>
  <si>
    <t>betonowy</t>
  </si>
  <si>
    <t>przybudówka do budynku socjalnego</t>
  </si>
  <si>
    <t>warsztat i kotłownia budynek B</t>
  </si>
  <si>
    <t>Przystosowanie magazynu na garaż WUKO</t>
  </si>
  <si>
    <t>Budynkek SUW Sulistrowiczki</t>
  </si>
  <si>
    <t xml:space="preserve">budynek Księginice Małe z zestawem hydroforowym </t>
  </si>
  <si>
    <t>Budynek mieszkalny ul Kościuszki 13</t>
  </si>
  <si>
    <t>4 lokale mieszklane</t>
  </si>
  <si>
    <t>Budynek mieszkalny, ul. Kościuszki 27</t>
  </si>
  <si>
    <t>1910 r.</t>
  </si>
  <si>
    <t>socjalny, 3 lokale</t>
  </si>
  <si>
    <t>Budynek mieszkalny ul. Kościuszki 33</t>
  </si>
  <si>
    <t>1860 r.</t>
  </si>
  <si>
    <t>Zwiększenie wartości wybudowanie nowych toalet</t>
  </si>
  <si>
    <t>Budynek mieszkalny ul. Kościuszki 57</t>
  </si>
  <si>
    <t>1900 r.</t>
  </si>
  <si>
    <t>Budynek mieszkalny ul. Mickiewicza 3A</t>
  </si>
  <si>
    <t>1965 r.</t>
  </si>
  <si>
    <t>socjalny, 8 lokali</t>
  </si>
  <si>
    <t>Budynek mieszkalny ul. Mickiewicza 5A</t>
  </si>
  <si>
    <t>1870 r.</t>
  </si>
  <si>
    <t>socjalny, 7 lokali</t>
  </si>
  <si>
    <t>Budynek mieszkalny ul. Strzelców 2A</t>
  </si>
  <si>
    <t>komunalny, lokal  1</t>
  </si>
  <si>
    <t>Budynek mieszkalnyul. Św. Jakuba 5</t>
  </si>
  <si>
    <t>1836 r.</t>
  </si>
  <si>
    <t>socjalny, lokale 6</t>
  </si>
  <si>
    <t>Budynek mieszkalny ul. Św. Jakuba 26A</t>
  </si>
  <si>
    <t>1905 r.</t>
  </si>
  <si>
    <t>socjalny, lokale 4</t>
  </si>
  <si>
    <t>Budynek mieszkalny ul. Św. Jakuba 56</t>
  </si>
  <si>
    <t>1893 r.</t>
  </si>
  <si>
    <t>komunalny, lokale 5</t>
  </si>
  <si>
    <t>Budynek mieszkalny ul. Św. Jakuba 58</t>
  </si>
  <si>
    <t>komunalny lokale 6</t>
  </si>
  <si>
    <t>Budynek mieszkalny ul. Św. Jakuba 64</t>
  </si>
  <si>
    <t>socjalny, lokale 7</t>
  </si>
  <si>
    <t>Budynek mieszkalnyul. Browarniana 7</t>
  </si>
  <si>
    <t xml:space="preserve">lokali 12 w tym 6 lokali socjalnych, 6 komunalnych </t>
  </si>
  <si>
    <t>Budynek mieszkalny ul. Marii Curie-Skłodowskiej 28</t>
  </si>
  <si>
    <t>socjalny, lokali 8</t>
  </si>
  <si>
    <t>Zwiększenie wartości -system wentylacji</t>
  </si>
  <si>
    <t>Budynek mieszkalny ul. Zamkowa 11</t>
  </si>
  <si>
    <t>1897 r.</t>
  </si>
  <si>
    <t>komunalny, lokali 7</t>
  </si>
  <si>
    <t>Budynek mieszkalny ul. Partyzantów 4</t>
  </si>
  <si>
    <t>1925 r.</t>
  </si>
  <si>
    <t>lokal 1, komunalny</t>
  </si>
  <si>
    <t>Budynek mieszkalnyul. Szkolna 1, Sulistrowice</t>
  </si>
  <si>
    <t>lokali 7, komunalny</t>
  </si>
  <si>
    <t>Budynek mieszkalny ul. Chrobrego 2A</t>
  </si>
  <si>
    <t>komunalny lokal 1, drugi lokal świetlica</t>
  </si>
  <si>
    <t>39.</t>
  </si>
  <si>
    <t>Budynek mieszkalny ul. Leśna 5</t>
  </si>
  <si>
    <t>1 lokal Gminy - mieszka 1 rodzina, komunalny</t>
  </si>
  <si>
    <t>Budynek mieszkalny ul. Leśna 12</t>
  </si>
  <si>
    <t>2 lokale, socjalny</t>
  </si>
  <si>
    <t>41.</t>
  </si>
  <si>
    <t>Budynek mieszkalny ul. Wrocławska 14 Rogów Sobucki</t>
  </si>
  <si>
    <t>lokali 3, socjalny</t>
  </si>
  <si>
    <t>42.</t>
  </si>
  <si>
    <t>Budynek mieszkalny ul. Wrocławska 77 Rogów Sobocki</t>
  </si>
  <si>
    <t>1909 r.</t>
  </si>
  <si>
    <t>2 lokale komunalne + ośrodek zdrowia, zarządza ZGKiM</t>
  </si>
  <si>
    <t>43.</t>
  </si>
  <si>
    <t>Budynek mieszkalny ul. Wolności 1 Będkowice</t>
  </si>
  <si>
    <t>lokali 5, socjalny</t>
  </si>
  <si>
    <t>44.</t>
  </si>
  <si>
    <t>Budynek lokale użytkowe ul. Fryderyka Chopina 14 Sobótka</t>
  </si>
  <si>
    <t>bloczki betonowe cegła</t>
  </si>
  <si>
    <t>stal, żelbet</t>
  </si>
  <si>
    <t xml:space="preserve">lokale użytkowe </t>
  </si>
  <si>
    <t>Budynek, który wcześniej buł pominięty w ubezpieczeniu</t>
  </si>
  <si>
    <t>45.</t>
  </si>
  <si>
    <t>wiata na samochody przy warsztacie</t>
  </si>
  <si>
    <t>46.</t>
  </si>
  <si>
    <t>agregatorownia Świątniki</t>
  </si>
  <si>
    <t>47.</t>
  </si>
  <si>
    <t>studzienki, studnie głębinowe i zbiorniki wody</t>
  </si>
  <si>
    <t>48.</t>
  </si>
  <si>
    <t>hydrofornie i przepompownie</t>
  </si>
  <si>
    <t>49.</t>
  </si>
  <si>
    <t>oświetlenie terenu</t>
  </si>
  <si>
    <t>50.</t>
  </si>
  <si>
    <t>ogrodzenia</t>
  </si>
  <si>
    <t>51.</t>
  </si>
  <si>
    <t>kolektory</t>
  </si>
  <si>
    <t>52.</t>
  </si>
  <si>
    <t>wyposażenie i urządzenia zewnętrzne</t>
  </si>
  <si>
    <t>53.</t>
  </si>
  <si>
    <t>oczyszczalnie</t>
  </si>
  <si>
    <t>54.</t>
  </si>
  <si>
    <t>sitopiaskownik</t>
  </si>
  <si>
    <t>55.</t>
  </si>
  <si>
    <t>hala technologiczna</t>
  </si>
  <si>
    <t xml:space="preserve">wartość budynku wraz z maszynami specjalistycznymi.  </t>
  </si>
  <si>
    <t>56.</t>
  </si>
  <si>
    <t>57.</t>
  </si>
  <si>
    <t>staw fakultatywny</t>
  </si>
  <si>
    <t>58.</t>
  </si>
  <si>
    <t>Kosiarka na wysięgniku</t>
  </si>
  <si>
    <t>59.</t>
  </si>
  <si>
    <t>Studnia</t>
  </si>
  <si>
    <t>60.</t>
  </si>
  <si>
    <t>Zamiatarka</t>
  </si>
  <si>
    <t>61.</t>
  </si>
  <si>
    <t xml:space="preserve">Zagęszczarka </t>
  </si>
  <si>
    <t>62.</t>
  </si>
  <si>
    <t>Monitoring SUW Światniki oraz kamery do wody pitnej</t>
  </si>
  <si>
    <t>63.</t>
  </si>
  <si>
    <t xml:space="preserve">TOI TOI BASIC Damsko-Męski </t>
  </si>
  <si>
    <t>64.</t>
  </si>
  <si>
    <t>Stróżówka</t>
  </si>
  <si>
    <t>65.</t>
  </si>
  <si>
    <t>Uwagi / remonty</t>
  </si>
  <si>
    <t>1. Urząd Miasta i Gminy</t>
  </si>
  <si>
    <t>Sprzęt elektroniczny stacjonarny do 5 lat</t>
  </si>
  <si>
    <t>Sprzęt elektroniczny stacjonarny starszy</t>
  </si>
  <si>
    <t>Kserokopiarki, urządzenia wielofunkcyjne</t>
  </si>
  <si>
    <t>Faks</t>
  </si>
  <si>
    <t>Serwer</t>
  </si>
  <si>
    <t>Sprzęt elektroniczny przenośny do 5 lat</t>
  </si>
  <si>
    <t>Sprzet elektroniczny przenośny starszy</t>
  </si>
  <si>
    <t>2. Ośrodek Pomocy Społecznej w Sobótce</t>
  </si>
  <si>
    <t>Centrala telefoniczna</t>
  </si>
  <si>
    <t xml:space="preserve">3. Ślężański Ośrodek Kultury </t>
  </si>
  <si>
    <t>Instrumenty muzyczne</t>
  </si>
  <si>
    <t>Sprzęt nagłaśniający</t>
  </si>
  <si>
    <t xml:space="preserve">4. Ślężański Ośrodek Sportu i Rekreacji </t>
  </si>
  <si>
    <t>5. Muzeum Ślężańskie im. Stanisława Dunajewskiego w Sobótce</t>
  </si>
  <si>
    <t>6. Niepubliczna Szkoła Podstawowa z Oddziałami Integracyjnymi w Rękowie</t>
  </si>
  <si>
    <t>Zestawy multimedialne</t>
  </si>
  <si>
    <t>Nagłośnienie</t>
  </si>
  <si>
    <t>7. Zespół Szkolno-Przedszkolny im. Janusza Kroczaka w Sobótce</t>
  </si>
  <si>
    <t>Monitoring</t>
  </si>
  <si>
    <t>Projektory</t>
  </si>
  <si>
    <t>8. Szkoła Podstawowa nr 2 im. Marii Skłodowskiej-Curie</t>
  </si>
  <si>
    <t>9. Zespół Szkolno – Przedszkolny w Świątnikach</t>
  </si>
  <si>
    <t>10. Zespół Szkolno-Przedszkolny im. Marii Konopnickiej w Rogowie Sobóckim</t>
  </si>
  <si>
    <t>11. Przedszkole nr 1 w Sobótce</t>
  </si>
  <si>
    <t>12. Zakład Gospodarki Komunalnej i Mieszkaniowej „Ślęża”</t>
  </si>
  <si>
    <t>Zestaw samojezdnej kamery inspekcyjnej</t>
  </si>
  <si>
    <t>MECALAC 714MW</t>
  </si>
  <si>
    <t>NEW HOLLAND LB 95B</t>
  </si>
  <si>
    <t>MECALAC</t>
  </si>
  <si>
    <t>LB 95B</t>
  </si>
  <si>
    <t>Producent, model</t>
  </si>
  <si>
    <t>MEC714MWK70080465</t>
  </si>
  <si>
    <t>WIELOBIEŻNY</t>
  </si>
  <si>
    <t>8961589239</t>
  </si>
  <si>
    <t>71 316 23 55</t>
  </si>
  <si>
    <t>biuro@sport.sobotka.pl</t>
  </si>
  <si>
    <t xml:space="preserve">Ośrodek realizuje zadania Gminy Sobótka w zakresie upowszechniania , rozwijania i zaspokajania potrzeb społecznych w zakresie kultury fizycznej, turystyki i rekreacji oraz zarzadzania i utrzymania terenów i obiektów  kultury fizycznej, sportu i rekreacji. </t>
  </si>
  <si>
    <t>384149701</t>
  </si>
  <si>
    <t>8961589015</t>
  </si>
  <si>
    <t>71 31 626 49</t>
  </si>
  <si>
    <t>jagodamarciszyn@wp.pl, dyrekcja@sprogow.sobotka.pl</t>
  </si>
  <si>
    <t>Budynek mieszkalny ul. Fryderyka Chopin 4 Sobótka</t>
  </si>
  <si>
    <t>2005 r. rozpoczęcie adaptacji</t>
  </si>
  <si>
    <t>drewniane</t>
  </si>
  <si>
    <t>_</t>
  </si>
  <si>
    <t>adaptacja zakończona w 2016 r., 1 lokal komunalny</t>
  </si>
  <si>
    <t>pierwsze zgłoszenie po adaptacji</t>
  </si>
  <si>
    <t>71 334 23 60</t>
  </si>
  <si>
    <t xml:space="preserve">Przedmiotem działania zakładu jest wykonywanie zadań własnych Gminy w celu zaspokojenia zbiorowych potrzeb dla jej mieszkańców w zakresie: 
1. gospodarki mieszkaniowej i gospodarowania lokalami użytkowymi (administrowanie nieruchomościami mieszkalnymi i niemieszkalnymi oraz wydzielonymi i nabytymi gruntami wraz z położonymi na nich budynkami i urządzeniami trwale związanymi z gruntem, prowadzenie eksploatacji i utrzymanie w należytym stanie budynków komunalnych, wykonywanie własnymi siłami konserwacji, napraw bieżących i głównych budynków, lokali i towarzyszących urządzeń komunalnych) ;
2. zaopatrzenia w wodę i odprowadzanie ścieków (eksploatacja urządzeń wodociągowych oraz produkcja, uzdatnianie, przesyłanie, dystrybucja i sprzedaż wody, eksploatacja urządzeń kanalizacyjnych, odprowadzanie ścieków komunalnych do oczyszczalni ścieków, eksploatacja oczyszczalni ścieków w tym odbieranie i oczyszczanie ścieków metodą mechaniczno-biologiczną, wykonywanie własnymi siłami i systemem zleconym - budowy, rozbudowy, konserwacji, remontów bieżących, modernizacji i utrzymania urządzeń wodociągowych i kanalizacyjnych oraz przyłączy, bieżące usuwanie awarii sieci wodociągowej i kanalizacyjnej i przyłączy na terenie gminy);
3. administrowanie targowiska.
</t>
  </si>
  <si>
    <t>* OPS wznajduje się w budynku gminnym, który ubezpieczenia ZGKiM "Ślęża"</t>
  </si>
  <si>
    <t>użytkownik</t>
  </si>
  <si>
    <t>Nr rej.</t>
  </si>
  <si>
    <t>Typ, model</t>
  </si>
  <si>
    <t>Rodzaj</t>
  </si>
  <si>
    <t>Pojemność</t>
  </si>
  <si>
    <t>Ładowność</t>
  </si>
  <si>
    <t xml:space="preserve">Rok prod. </t>
  </si>
  <si>
    <t>Nr nadwozia</t>
  </si>
  <si>
    <t>Zakres ochrony</t>
  </si>
  <si>
    <t>Aktualna polisa Do</t>
  </si>
  <si>
    <t>Ubezpieczenie OD</t>
  </si>
  <si>
    <t>Ubezpieceznie DO</t>
  </si>
  <si>
    <t xml:space="preserve">Suma AC brutto     </t>
  </si>
  <si>
    <t>Gmina Sobótka                           ul. Rynek 1, 55-050 Sobótka Regon: 931935112</t>
  </si>
  <si>
    <t>DWR13722</t>
  </si>
  <si>
    <t>PEUGEOT</t>
  </si>
  <si>
    <t>PARTNER IIHDI 1560CCM</t>
  </si>
  <si>
    <t>Samochód osobowy</t>
  </si>
  <si>
    <t>VF3GJ9HXC95288333</t>
  </si>
  <si>
    <t>OC, NW</t>
  </si>
  <si>
    <t>DWR81751</t>
  </si>
  <si>
    <t>MAN</t>
  </si>
  <si>
    <t>L27</t>
  </si>
  <si>
    <t>specjalny pożarniczy</t>
  </si>
  <si>
    <t>WMAL27ZZZ3Y105498</t>
  </si>
  <si>
    <t>OC, NW, AC</t>
  </si>
  <si>
    <t>DWR38773</t>
  </si>
  <si>
    <t>Jelcz</t>
  </si>
  <si>
    <t>SUPJP32592M02102</t>
  </si>
  <si>
    <t>DWR35862</t>
  </si>
  <si>
    <t>Volkswagen</t>
  </si>
  <si>
    <t>T4</t>
  </si>
  <si>
    <t>WV2ZZZ70ZPM132841</t>
  </si>
  <si>
    <t>DWR98WE</t>
  </si>
  <si>
    <t>STAR</t>
  </si>
  <si>
    <t>8181</t>
  </si>
  <si>
    <t>DWR59JE</t>
  </si>
  <si>
    <t>5114627</t>
  </si>
  <si>
    <t>DWR37393</t>
  </si>
  <si>
    <t>SU50Z66ASV0026001</t>
  </si>
  <si>
    <t>DWR25145</t>
  </si>
  <si>
    <t>Mercedes</t>
  </si>
  <si>
    <t>812D</t>
  </si>
  <si>
    <t>WDB6703221N067723</t>
  </si>
  <si>
    <t>DW53220</t>
  </si>
  <si>
    <t>Star</t>
  </si>
  <si>
    <t>M&amp;*</t>
  </si>
  <si>
    <t>SUSM78ZZZ1F000319</t>
  </si>
  <si>
    <t>Zakład Gospodarki Komunalnej i Mieszkaniowej "Ślęża"                                 ul. Czysta 7  55-050 Sobótka Regon: 930210654</t>
  </si>
  <si>
    <t>DWR1061E</t>
  </si>
  <si>
    <t>18.224</t>
  </si>
  <si>
    <t>Samochód ciężarowy</t>
  </si>
  <si>
    <t>WMAL900021Y027016</t>
  </si>
  <si>
    <t>Okres ochrony DO</t>
  </si>
  <si>
    <t>DWR6379F</t>
  </si>
  <si>
    <t>Fiat</t>
  </si>
  <si>
    <t>Panda Van</t>
  </si>
  <si>
    <t>ZFA16900004119407</t>
  </si>
  <si>
    <t xml:space="preserve">DWR6297F </t>
  </si>
  <si>
    <t>ZFA16900001833324</t>
  </si>
  <si>
    <t>DWR17RH</t>
  </si>
  <si>
    <t>ŚREM</t>
  </si>
  <si>
    <t>PTN-8</t>
  </si>
  <si>
    <t>Przyczepa ciężarowa</t>
  </si>
  <si>
    <t>1759</t>
  </si>
  <si>
    <t>OC</t>
  </si>
  <si>
    <t>DWR3232P</t>
  </si>
  <si>
    <t>PRONAR</t>
  </si>
  <si>
    <t>T663/2</t>
  </si>
  <si>
    <t>Przyczepa ciężarowa rolnicza</t>
  </si>
  <si>
    <t>SZB6632XXC1X01801</t>
  </si>
  <si>
    <t>DWR94PE</t>
  </si>
  <si>
    <t>SANOK</t>
  </si>
  <si>
    <t>D-35M</t>
  </si>
  <si>
    <t>72170</t>
  </si>
  <si>
    <t>DWR1511P</t>
  </si>
  <si>
    <t>RYDWAN</t>
  </si>
  <si>
    <t>EURO, A750</t>
  </si>
  <si>
    <t>Przyczepa lekka</t>
  </si>
  <si>
    <t>SYBL1000000000681</t>
  </si>
  <si>
    <t>DWR23362</t>
  </si>
  <si>
    <t>JELCZ</t>
  </si>
  <si>
    <t>325P</t>
  </si>
  <si>
    <t>Samochód ciężarowy asenizacyjny</t>
  </si>
  <si>
    <t>0009705</t>
  </si>
  <si>
    <t>DWR22506</t>
  </si>
  <si>
    <t>JP-325-CK</t>
  </si>
  <si>
    <t>SUJP325CKK0019222</t>
  </si>
  <si>
    <t>DWR50998</t>
  </si>
  <si>
    <t>MERCEDES</t>
  </si>
  <si>
    <t>VITO 10+ CD</t>
  </si>
  <si>
    <t>WDF63960313109212</t>
  </si>
  <si>
    <t>DWRJ493</t>
  </si>
  <si>
    <t>IFA</t>
  </si>
  <si>
    <t>L 60</t>
  </si>
  <si>
    <t>K606146</t>
  </si>
  <si>
    <t>DWR78269</t>
  </si>
  <si>
    <t>RENAULT</t>
  </si>
  <si>
    <t>TRAFIC</t>
  </si>
  <si>
    <t>VF1FLAHA6BY386589</t>
  </si>
  <si>
    <t>DWRJ438</t>
  </si>
  <si>
    <t>UAZ</t>
  </si>
  <si>
    <t>Samochód ciężarowo - osobowy</t>
  </si>
  <si>
    <t>119217</t>
  </si>
  <si>
    <t>DWR58234</t>
  </si>
  <si>
    <t>CITROEN</t>
  </si>
  <si>
    <t>BERLINGO 1,6</t>
  </si>
  <si>
    <t>VF7GJ9HWC93344913</t>
  </si>
  <si>
    <t>DWR25291</t>
  </si>
  <si>
    <t xml:space="preserve">FSO </t>
  </si>
  <si>
    <t>POLONEZ CARO 1,6</t>
  </si>
  <si>
    <t>SUPB01CEHWW153114</t>
  </si>
  <si>
    <t>DWR07MJ</t>
  </si>
  <si>
    <t>URSUS</t>
  </si>
  <si>
    <t>MF-255</t>
  </si>
  <si>
    <t>Ciągnik rolniczy</t>
  </si>
  <si>
    <t>22287</t>
  </si>
  <si>
    <t>DWRAC11</t>
  </si>
  <si>
    <t>C-360-3P</t>
  </si>
  <si>
    <t>534544</t>
  </si>
  <si>
    <t>DWRFA44</t>
  </si>
  <si>
    <t>ZETOR</t>
  </si>
  <si>
    <t>PROXIMA PLUS 90</t>
  </si>
  <si>
    <t>000R1B4J41PB01135</t>
  </si>
  <si>
    <t>DWR6961A</t>
  </si>
  <si>
    <t>VOLKSWAGEN</t>
  </si>
  <si>
    <t>TRANSPORTER</t>
  </si>
  <si>
    <t>do 3,5t</t>
  </si>
  <si>
    <t>WV2ZZZ7HZ8H046325</t>
  </si>
  <si>
    <t>714MW</t>
  </si>
  <si>
    <t>wolnobieżny</t>
  </si>
  <si>
    <t>NEW HOLLAND</t>
  </si>
  <si>
    <t>WARYŃSKI</t>
  </si>
  <si>
    <t>K406A</t>
  </si>
  <si>
    <t>DWR9104C</t>
  </si>
  <si>
    <t>WV1ZZZ7HZ7H024291</t>
  </si>
  <si>
    <t>DWR6613E</t>
  </si>
  <si>
    <t>L90</t>
  </si>
  <si>
    <t>WMAL900359Y044238</t>
  </si>
  <si>
    <t>DWR8063E</t>
  </si>
  <si>
    <t xml:space="preserve">Volkswagen </t>
  </si>
  <si>
    <t>Transporter</t>
  </si>
  <si>
    <t>WV1ZZZ7HZ6H066586</t>
  </si>
  <si>
    <t>Zakład Gospodarki komunalnej i Mieszkaniowej "Ślęża" ul. Czysta 7, 55-050 Sobótka Regon: 930210654</t>
  </si>
  <si>
    <t>VOLVO</t>
  </si>
  <si>
    <t>FM400</t>
  </si>
  <si>
    <t>specjalny do czyszczenia kanalizacji</t>
  </si>
  <si>
    <t>YV2JSG0A68A657607</t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</si>
  <si>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2"/>
        <color theme="1"/>
        <rFont val="Calibri"/>
        <family val="2"/>
        <charset val="238"/>
        <scheme val="minor"/>
      </rPr>
      <t xml:space="preserve"> na te pojazdy proszę wystawić oddzielne polisy. </t>
    </r>
  </si>
  <si>
    <t xml:space="preserve">Ubezpieczający: Zakład Gospodarki komunalnej i Mieszkaniowej "Ślęża" ul. Czysta 7, 55-050 Sobótka Regon: 930210654 </t>
  </si>
  <si>
    <r>
      <t>DL0054E</t>
    </r>
    <r>
      <rPr>
        <sz val="12"/>
        <color rgb="FFFF0000"/>
        <rFont val="Arial"/>
        <family val="2"/>
        <charset val="238"/>
      </rPr>
      <t>*</t>
    </r>
  </si>
  <si>
    <t>TGM</t>
  </si>
  <si>
    <t>ciężarowy asenizacyjny</t>
  </si>
  <si>
    <t>WMAN18ZZ2EY316546</t>
  </si>
  <si>
    <t>DW7A566</t>
  </si>
  <si>
    <t xml:space="preserve">Zakład Gospodarki komunalnej i Mieszkaniowej "Ślęża" ul. Czysta 7, 55-050 Sobótka Regon: 930210654 </t>
  </si>
  <si>
    <t>EFL we Wrocławiu, filia w Jaworze. Ul. Słowackiego 32, 59-400 Jawor. Regon: 93098630800562</t>
  </si>
  <si>
    <t>Dom kultury, ul. Chopina 25</t>
  </si>
  <si>
    <t>budynek 3 kondygnacyjny + część budynku o charakterze teatro-kinowym z wyposażeniem (system projekcji kinowej, system prezentacji multimedialnej,system informacyjny,system nagłośnienia,system technologii scenicznej, system oświetlenia estradowego, adaptacja akustyczna itp.) budynek po remoncie kapitalnym wraz z instalacjami zakończony w 2018 r. Remont kapitalny zakończony w 2018 r.wymiana stolarki okiennej,w 2015 r roboty murarskie i malarski,wymiana wykładzin podłogowych</t>
  </si>
  <si>
    <t>Ubezpieczony: EFL we Wrocławiu, filia w Jaworze. Ul. Słowackiego 32, 59-400 Jawor. Regon: 93098630800720</t>
  </si>
  <si>
    <t>DJA24380</t>
  </si>
  <si>
    <t>TGM 18.250</t>
  </si>
  <si>
    <t>WMAN18ZZ5GY345736</t>
  </si>
  <si>
    <t>Ochotnicza Straż Pożarna, Sobótka, ul. Warszawska 12, 55-050 Sobótka, Regon: 020211796</t>
  </si>
  <si>
    <t>DWR7822J</t>
  </si>
  <si>
    <t>Scania</t>
  </si>
  <si>
    <t>N323 P320</t>
  </si>
  <si>
    <t>Samochód specjalny pożarniczy</t>
  </si>
  <si>
    <t>YS2P4X40002176083</t>
  </si>
  <si>
    <t>OC, AC, NW</t>
  </si>
  <si>
    <t>drogi i place wewnętrzne</t>
  </si>
  <si>
    <t>Szkodowość aktualna na dzień 19.12.2020</t>
  </si>
  <si>
    <t>*</t>
  </si>
  <si>
    <r>
      <t xml:space="preserve">* </t>
    </r>
    <r>
      <rPr>
        <sz val="10"/>
        <rFont val="Cambira"/>
        <charset val="238"/>
      </rPr>
      <t xml:space="preserve">Rezerwa w wysokości 15 345,41 zł dotyczy roszczenia majątkowego za szkodę (delikt) z dnia 31.12.2014. Aktualnie sprawa jest w sądzie (III instancja).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</si>
</sst>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</numFmts>
  <fonts count="4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color theme="0"/>
      <name val="Cambira"/>
      <charset val="238"/>
    </font>
    <font>
      <sz val="11"/>
      <color theme="1"/>
      <name val="Cambira"/>
      <charset val="238"/>
    </font>
    <font>
      <b/>
      <sz val="16"/>
      <color rgb="FFFF0000"/>
      <name val="Cambria"/>
      <family val="1"/>
      <charset val="238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0"/>
      <name val="Cambria"/>
      <family val="1"/>
      <charset val="238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mbira"/>
      <charset val="238"/>
    </font>
    <font>
      <sz val="10"/>
      <color rgb="FFFF0000"/>
      <name val="Cambira"/>
      <charset val="238"/>
    </font>
    <font>
      <sz val="10"/>
      <name val="Cambira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167" fontId="18" fillId="0" borderId="0"/>
    <xf numFmtId="166" fontId="19" fillId="0" borderId="0"/>
    <xf numFmtId="166" fontId="18" fillId="0" borderId="0"/>
    <xf numFmtId="0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166" fontId="19" fillId="0" borderId="0"/>
    <xf numFmtId="166" fontId="22" fillId="0" borderId="0"/>
    <xf numFmtId="166" fontId="23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3" fillId="0" borderId="0"/>
    <xf numFmtId="166" fontId="24" fillId="0" borderId="0"/>
    <xf numFmtId="166" fontId="24" fillId="0" borderId="0"/>
    <xf numFmtId="166" fontId="25" fillId="0" borderId="0"/>
    <xf numFmtId="166" fontId="23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3" fillId="0" borderId="0"/>
    <xf numFmtId="166" fontId="24" fillId="0" borderId="0"/>
    <xf numFmtId="166" fontId="26" fillId="0" borderId="0"/>
    <xf numFmtId="166" fontId="24" fillId="0" borderId="0"/>
    <xf numFmtId="166" fontId="23" fillId="0" borderId="0"/>
    <xf numFmtId="166" fontId="24" fillId="0" borderId="0"/>
    <xf numFmtId="166" fontId="24" fillId="0" borderId="0"/>
    <xf numFmtId="166" fontId="25" fillId="0" borderId="0"/>
    <xf numFmtId="166" fontId="24" fillId="0" borderId="0"/>
    <xf numFmtId="166" fontId="25" fillId="0" borderId="0"/>
    <xf numFmtId="166" fontId="25" fillId="0" borderId="0"/>
    <xf numFmtId="166" fontId="26" fillId="0" borderId="0"/>
    <xf numFmtId="166" fontId="25" fillId="0" borderId="0"/>
    <xf numFmtId="168" fontId="18" fillId="0" borderId="0"/>
    <xf numFmtId="168" fontId="18" fillId="0" borderId="0"/>
    <xf numFmtId="0" fontId="27" fillId="0" borderId="0"/>
    <xf numFmtId="169" fontId="27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/>
    <xf numFmtId="0" fontId="28" fillId="0" borderId="0"/>
    <xf numFmtId="44" fontId="1" fillId="0" borderId="0" applyFont="0" applyFill="0" applyBorder="0" applyAlignment="0" applyProtection="0"/>
    <xf numFmtId="0" fontId="16" fillId="0" borderId="0"/>
    <xf numFmtId="44" fontId="28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1" xfId="7" applyFont="1" applyFill="1" applyBorder="1" applyAlignment="1" applyProtection="1">
      <alignment horizontal="center" vertical="center"/>
      <protection locked="0"/>
    </xf>
    <xf numFmtId="0" fontId="5" fillId="2" borderId="7" xfId="7" applyFont="1" applyFill="1" applyBorder="1" applyAlignment="1">
      <alignment vertical="center"/>
    </xf>
    <xf numFmtId="0" fontId="5" fillId="2" borderId="4" xfId="7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 applyProtection="1">
      <alignment vertical="center"/>
      <protection locked="0"/>
    </xf>
    <xf numFmtId="164" fontId="4" fillId="0" borderId="1" xfId="7" applyNumberFormat="1" applyFont="1" applyFill="1" applyBorder="1" applyAlignment="1" applyProtection="1">
      <alignment vertical="center"/>
      <protection locked="0"/>
    </xf>
    <xf numFmtId="0" fontId="4" fillId="0" borderId="0" xfId="7" applyFont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5" fillId="2" borderId="2" xfId="7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 wrapText="1"/>
    </xf>
    <xf numFmtId="0" fontId="0" fillId="0" borderId="0" xfId="0" applyFont="1"/>
    <xf numFmtId="49" fontId="12" fillId="6" borderId="3" xfId="0" applyNumberFormat="1" applyFont="1" applyFill="1" applyBorder="1" applyAlignment="1">
      <alignment horizontal="center" vertical="center" wrapText="1"/>
    </xf>
    <xf numFmtId="49" fontId="12" fillId="6" borderId="3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4" fontId="5" fillId="0" borderId="3" xfId="8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164" fontId="4" fillId="0" borderId="5" xfId="80" applyNumberFormat="1" applyFont="1" applyBorder="1" applyAlignment="1">
      <alignment vertical="center" wrapText="1"/>
    </xf>
    <xf numFmtId="164" fontId="5" fillId="0" borderId="5" xfId="80" applyNumberFormat="1" applyFont="1" applyBorder="1" applyAlignment="1">
      <alignment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7" xfId="5" applyFont="1" applyFill="1" applyBorder="1" applyAlignment="1">
      <alignment horizontal="center" vertical="center" wrapText="1"/>
    </xf>
    <xf numFmtId="0" fontId="4" fillId="3" borderId="4" xfId="5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170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vertical="center" wrapText="1"/>
    </xf>
    <xf numFmtId="164" fontId="29" fillId="8" borderId="1" xfId="80" applyNumberFormat="1" applyFont="1" applyFill="1" applyBorder="1" applyAlignment="1">
      <alignment horizontal="center" vertical="center" wrapText="1"/>
    </xf>
    <xf numFmtId="44" fontId="29" fillId="9" borderId="1" xfId="80" applyFont="1" applyFill="1" applyBorder="1" applyAlignment="1">
      <alignment horizontal="center" vertical="center" wrapText="1"/>
    </xf>
    <xf numFmtId="164" fontId="29" fillId="9" borderId="1" xfId="80" applyNumberFormat="1" applyFont="1" applyFill="1" applyBorder="1" applyAlignment="1">
      <alignment horizontal="center" vertical="center" wrapText="1"/>
    </xf>
    <xf numFmtId="164" fontId="30" fillId="10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31" fillId="0" borderId="0" xfId="0" applyFont="1"/>
    <xf numFmtId="0" fontId="32" fillId="0" borderId="0" xfId="7" applyFont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9" fontId="13" fillId="4" borderId="7" xfId="0" applyNumberFormat="1" applyFont="1" applyFill="1" applyBorder="1" applyAlignment="1">
      <alignment vertical="center"/>
    </xf>
    <xf numFmtId="49" fontId="13" fillId="4" borderId="5" xfId="0" applyNumberFormat="1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left" vertical="center"/>
    </xf>
    <xf numFmtId="0" fontId="10" fillId="0" borderId="1" xfId="8" applyFill="1" applyBorder="1" applyAlignment="1">
      <alignment horizontal="center" vertical="center"/>
    </xf>
    <xf numFmtId="49" fontId="10" fillId="0" borderId="1" xfId="8" applyNumberForma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0" xfId="0" applyFont="1" applyFill="1"/>
    <xf numFmtId="0" fontId="5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 vertical="center"/>
    </xf>
    <xf numFmtId="164" fontId="4" fillId="3" borderId="0" xfId="1" applyNumberFormat="1" applyFont="1" applyFill="1" applyAlignment="1">
      <alignment vertical="center"/>
    </xf>
    <xf numFmtId="164" fontId="4" fillId="3" borderId="0" xfId="1" applyNumberFormat="1" applyFont="1" applyFill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6" fontId="4" fillId="0" borderId="1" xfId="33" applyFont="1" applyBorder="1" applyAlignment="1">
      <alignment vertical="center"/>
    </xf>
    <xf numFmtId="166" fontId="4" fillId="0" borderId="1" xfId="33" applyFont="1" applyBorder="1" applyAlignment="1">
      <alignment horizontal="center" vertical="center"/>
    </xf>
    <xf numFmtId="166" fontId="4" fillId="0" borderId="1" xfId="33" applyFont="1" applyBorder="1" applyAlignment="1">
      <alignment horizontal="left" vertical="center"/>
    </xf>
    <xf numFmtId="4" fontId="4" fillId="0" borderId="1" xfId="33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4" fillId="3" borderId="0" xfId="0" applyFont="1" applyFill="1" applyAlignment="1"/>
    <xf numFmtId="0" fontId="4" fillId="3" borderId="1" xfId="0" applyFont="1" applyFill="1" applyBorder="1" applyAlignment="1"/>
    <xf numFmtId="0" fontId="4" fillId="3" borderId="0" xfId="1" applyFont="1" applyFill="1" applyAlignment="1"/>
    <xf numFmtId="0" fontId="4" fillId="0" borderId="0" xfId="0" applyFont="1" applyAlignment="1"/>
    <xf numFmtId="0" fontId="0" fillId="0" borderId="0" xfId="0"/>
    <xf numFmtId="164" fontId="4" fillId="3" borderId="1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/>
    <xf numFmtId="0" fontId="4" fillId="3" borderId="1" xfId="0" applyFont="1" applyFill="1" applyBorder="1"/>
    <xf numFmtId="1" fontId="7" fillId="0" borderId="5" xfId="0" applyNumberFormat="1" applyFont="1" applyFill="1" applyBorder="1" applyAlignment="1">
      <alignment horizontal="center" vertical="center"/>
    </xf>
    <xf numFmtId="0" fontId="1" fillId="0" borderId="1" xfId="5" applyFont="1" applyFill="1" applyBorder="1" applyAlignment="1">
      <alignment vertical="center"/>
    </xf>
    <xf numFmtId="164" fontId="1" fillId="0" borderId="1" xfId="5" applyNumberFormat="1" applyFont="1" applyFill="1" applyBorder="1" applyAlignment="1">
      <alignment vertical="center"/>
    </xf>
    <xf numFmtId="0" fontId="1" fillId="0" borderId="1" xfId="5" applyFont="1" applyFill="1" applyBorder="1" applyAlignment="1">
      <alignment horizontal="center" vertical="center"/>
    </xf>
    <xf numFmtId="0" fontId="35" fillId="0" borderId="1" xfId="5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164" fontId="4" fillId="11" borderId="1" xfId="1" applyNumberFormat="1" applyFont="1" applyFill="1" applyBorder="1" applyAlignment="1">
      <alignment horizontal="right" vertical="center"/>
    </xf>
    <xf numFmtId="0" fontId="43" fillId="0" borderId="1" xfId="1" applyFont="1" applyBorder="1" applyAlignment="1">
      <alignment horizontal="center" vertical="center"/>
    </xf>
    <xf numFmtId="0" fontId="43" fillId="0" borderId="1" xfId="85" applyFont="1" applyBorder="1" applyAlignment="1">
      <alignment vertical="center"/>
    </xf>
    <xf numFmtId="0" fontId="43" fillId="0" borderId="1" xfId="85" applyFont="1" applyBorder="1" applyAlignment="1">
      <alignment horizontal="center" vertical="center"/>
    </xf>
    <xf numFmtId="0" fontId="43" fillId="0" borderId="1" xfId="85" applyFont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38" fillId="13" borderId="1" xfId="5" applyFont="1" applyFill="1" applyBorder="1" applyAlignment="1">
      <alignment horizontal="center" vertical="center" wrapText="1"/>
    </xf>
    <xf numFmtId="49" fontId="38" fillId="13" borderId="1" xfId="5" applyNumberFormat="1" applyFont="1" applyFill="1" applyBorder="1" applyAlignment="1">
      <alignment horizontal="center" vertical="center" wrapText="1"/>
    </xf>
    <xf numFmtId="14" fontId="38" fillId="13" borderId="1" xfId="6" applyNumberFormat="1" applyFont="1" applyFill="1" applyBorder="1" applyAlignment="1">
      <alignment horizontal="center" vertical="center" wrapText="1"/>
    </xf>
    <xf numFmtId="0" fontId="38" fillId="13" borderId="1" xfId="6" applyNumberFormat="1" applyFont="1" applyFill="1" applyBorder="1" applyAlignment="1">
      <alignment horizontal="center" vertical="center" wrapText="1"/>
    </xf>
    <xf numFmtId="0" fontId="37" fillId="3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38" fillId="3" borderId="1" xfId="6" applyNumberFormat="1" applyFont="1" applyFill="1" applyBorder="1" applyAlignment="1">
      <alignment horizontal="center" vertical="center"/>
    </xf>
    <xf numFmtId="14" fontId="38" fillId="3" borderId="1" xfId="6" applyNumberFormat="1" applyFont="1" applyFill="1" applyBorder="1" applyAlignment="1">
      <alignment horizontal="center" vertical="center"/>
    </xf>
    <xf numFmtId="44" fontId="38" fillId="3" borderId="1" xfId="80" applyFont="1" applyFill="1" applyBorder="1" applyAlignment="1">
      <alignment horizontal="center" vertical="center"/>
    </xf>
    <xf numFmtId="0" fontId="40" fillId="3" borderId="8" xfId="5" applyFont="1" applyFill="1" applyBorder="1" applyAlignment="1">
      <alignment horizontal="center" vertical="center"/>
    </xf>
    <xf numFmtId="49" fontId="40" fillId="3" borderId="8" xfId="5" applyNumberFormat="1" applyFont="1" applyFill="1" applyBorder="1" applyAlignment="1">
      <alignment horizontal="center" vertical="center"/>
    </xf>
    <xf numFmtId="49" fontId="38" fillId="3" borderId="8" xfId="5" applyNumberFormat="1" applyFont="1" applyFill="1" applyBorder="1" applyAlignment="1">
      <alignment horizontal="center" vertical="center"/>
    </xf>
    <xf numFmtId="14" fontId="38" fillId="3" borderId="8" xfId="6" applyNumberFormat="1" applyFont="1" applyFill="1" applyBorder="1" applyAlignment="1">
      <alignment horizontal="center" vertical="center"/>
    </xf>
    <xf numFmtId="0" fontId="40" fillId="3" borderId="8" xfId="6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left" vertical="center"/>
    </xf>
    <xf numFmtId="0" fontId="38" fillId="3" borderId="8" xfId="5" applyFont="1" applyFill="1" applyBorder="1" applyAlignment="1">
      <alignment horizontal="center" vertical="center"/>
    </xf>
    <xf numFmtId="0" fontId="38" fillId="3" borderId="8" xfId="6" applyNumberFormat="1" applyFont="1" applyFill="1" applyBorder="1" applyAlignment="1">
      <alignment horizontal="center" vertical="center"/>
    </xf>
    <xf numFmtId="0" fontId="40" fillId="3" borderId="1" xfId="5" applyFont="1" applyFill="1" applyBorder="1" applyAlignment="1">
      <alignment horizontal="center" vertical="center"/>
    </xf>
    <xf numFmtId="49" fontId="40" fillId="3" borderId="1" xfId="5" applyNumberFormat="1" applyFont="1" applyFill="1" applyBorder="1" applyAlignment="1">
      <alignment horizontal="center" vertical="center"/>
    </xf>
    <xf numFmtId="14" fontId="40" fillId="3" borderId="1" xfId="6" applyNumberFormat="1" applyFont="1" applyFill="1" applyBorder="1" applyAlignment="1">
      <alignment horizontal="center" vertical="center"/>
    </xf>
    <xf numFmtId="0" fontId="40" fillId="3" borderId="1" xfId="6" applyNumberFormat="1" applyFont="1" applyFill="1" applyBorder="1" applyAlignment="1">
      <alignment horizontal="center" vertical="center"/>
    </xf>
    <xf numFmtId="164" fontId="40" fillId="3" borderId="1" xfId="5" applyNumberFormat="1" applyFont="1" applyFill="1" applyBorder="1" applyAlignment="1">
      <alignment horizontal="center" vertical="center"/>
    </xf>
    <xf numFmtId="44" fontId="40" fillId="3" borderId="1" xfId="80" applyFont="1" applyFill="1" applyBorder="1" applyAlignment="1">
      <alignment horizontal="center" vertical="center"/>
    </xf>
    <xf numFmtId="14" fontId="40" fillId="3" borderId="8" xfId="6" applyNumberFormat="1" applyFont="1" applyFill="1" applyBorder="1" applyAlignment="1">
      <alignment horizontal="center" vertical="center"/>
    </xf>
    <xf numFmtId="44" fontId="40" fillId="3" borderId="8" xfId="80" applyFont="1" applyFill="1" applyBorder="1" applyAlignment="1">
      <alignment horizontal="center" vertical="center"/>
    </xf>
    <xf numFmtId="164" fontId="4" fillId="15" borderId="1" xfId="1" applyNumberFormat="1" applyFont="1" applyFill="1" applyBorder="1" applyAlignment="1">
      <alignment vertical="center"/>
    </xf>
    <xf numFmtId="164" fontId="4" fillId="15" borderId="1" xfId="1" applyNumberFormat="1" applyFont="1" applyFill="1" applyBorder="1" applyAlignment="1">
      <alignment horizontal="right" vertical="center"/>
    </xf>
    <xf numFmtId="164" fontId="4" fillId="16" borderId="1" xfId="1" applyNumberFormat="1" applyFont="1" applyFill="1" applyBorder="1" applyAlignment="1">
      <alignment horizontal="right" vertical="center"/>
    </xf>
    <xf numFmtId="164" fontId="4" fillId="17" borderId="1" xfId="1" applyNumberFormat="1" applyFont="1" applyFill="1" applyBorder="1" applyAlignment="1">
      <alignment horizontal="right" vertical="center"/>
    </xf>
    <xf numFmtId="166" fontId="4" fillId="0" borderId="1" xfId="33" applyFont="1" applyFill="1" applyBorder="1" applyAlignment="1">
      <alignment vertical="center"/>
    </xf>
    <xf numFmtId="0" fontId="43" fillId="0" borderId="0" xfId="0" applyFont="1" applyAlignment="1"/>
    <xf numFmtId="9" fontId="4" fillId="0" borderId="1" xfId="1" applyNumberFormat="1" applyFont="1" applyBorder="1" applyAlignment="1">
      <alignment horizontal="center" vertical="center"/>
    </xf>
    <xf numFmtId="10" fontId="4" fillId="0" borderId="1" xfId="81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wrapText="1"/>
    </xf>
    <xf numFmtId="164" fontId="43" fillId="11" borderId="1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164" fontId="4" fillId="18" borderId="1" xfId="1" applyNumberFormat="1" applyFont="1" applyFill="1" applyBorder="1" applyAlignment="1">
      <alignment horizontal="right" vertical="center"/>
    </xf>
    <xf numFmtId="164" fontId="4" fillId="11" borderId="5" xfId="80" applyNumberFormat="1" applyFont="1" applyFill="1" applyBorder="1" applyAlignment="1">
      <alignment vertical="center" wrapText="1"/>
    </xf>
    <xf numFmtId="0" fontId="0" fillId="0" borderId="0" xfId="0"/>
    <xf numFmtId="0" fontId="38" fillId="3" borderId="1" xfId="5" applyFont="1" applyFill="1" applyBorder="1" applyAlignment="1">
      <alignment horizontal="center" vertical="center"/>
    </xf>
    <xf numFmtId="0" fontId="38" fillId="3" borderId="1" xfId="86" applyNumberFormat="1" applyFont="1" applyFill="1" applyBorder="1" applyAlignment="1">
      <alignment horizontal="center" vertical="center"/>
    </xf>
    <xf numFmtId="49" fontId="38" fillId="3" borderId="1" xfId="5" applyNumberFormat="1" applyFont="1" applyFill="1" applyBorder="1" applyAlignment="1">
      <alignment horizontal="center" vertical="center"/>
    </xf>
    <xf numFmtId="0" fontId="37" fillId="3" borderId="0" xfId="0" applyFont="1" applyFill="1" applyBorder="1" applyAlignment="1"/>
    <xf numFmtId="14" fontId="38" fillId="3" borderId="1" xfId="86" applyNumberFormat="1" applyFont="1" applyFill="1" applyBorder="1" applyAlignment="1">
      <alignment horizontal="center" vertical="center"/>
    </xf>
    <xf numFmtId="0" fontId="38" fillId="3" borderId="1" xfId="5" applyFont="1" applyFill="1" applyBorder="1" applyAlignment="1">
      <alignment horizontal="left" vertical="center"/>
    </xf>
    <xf numFmtId="14" fontId="39" fillId="3" borderId="1" xfId="86" applyNumberFormat="1" applyFont="1" applyFill="1" applyBorder="1" applyAlignment="1">
      <alignment horizontal="center" vertical="center"/>
    </xf>
    <xf numFmtId="44" fontId="39" fillId="3" borderId="1" xfId="86" applyNumberFormat="1" applyFont="1" applyFill="1" applyBorder="1" applyAlignment="1">
      <alignment horizontal="center" vertical="center"/>
    </xf>
    <xf numFmtId="164" fontId="4" fillId="18" borderId="1" xfId="80" applyNumberFormat="1" applyFont="1" applyFill="1" applyBorder="1" applyAlignment="1">
      <alignment vertical="center" wrapText="1"/>
    </xf>
    <xf numFmtId="164" fontId="4" fillId="16" borderId="8" xfId="80" applyNumberFormat="1" applyFont="1" applyFill="1" applyBorder="1" applyAlignment="1">
      <alignment vertical="center" wrapText="1"/>
    </xf>
    <xf numFmtId="44" fontId="4" fillId="19" borderId="6" xfId="80" applyFont="1" applyFill="1" applyBorder="1" applyAlignment="1">
      <alignment vertical="center" wrapText="1"/>
    </xf>
    <xf numFmtId="0" fontId="1" fillId="0" borderId="0" xfId="5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164" fontId="1" fillId="0" borderId="0" xfId="5" applyNumberFormat="1" applyFont="1" applyFill="1" applyBorder="1" applyAlignment="1">
      <alignment vertical="center"/>
    </xf>
    <xf numFmtId="164" fontId="1" fillId="20" borderId="1" xfId="5" applyNumberFormat="1" applyFont="1" applyFill="1" applyBorder="1" applyAlignment="1">
      <alignment vertical="center"/>
    </xf>
    <xf numFmtId="164" fontId="4" fillId="20" borderId="8" xfId="80" applyNumberFormat="1" applyFont="1" applyFill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37" fillId="3" borderId="0" xfId="0" applyFont="1" applyFill="1" applyAlignment="1"/>
    <xf numFmtId="0" fontId="37" fillId="0" borderId="0" xfId="0" applyFont="1" applyAlignment="1"/>
    <xf numFmtId="0" fontId="37" fillId="6" borderId="0" xfId="0" applyFont="1" applyFill="1" applyAlignment="1"/>
    <xf numFmtId="0" fontId="40" fillId="3" borderId="13" xfId="5" applyFont="1" applyFill="1" applyBorder="1" applyAlignment="1">
      <alignment horizontal="center" vertical="center"/>
    </xf>
    <xf numFmtId="0" fontId="37" fillId="0" borderId="0" xfId="0" applyFont="1" applyFill="1" applyBorder="1" applyAlignment="1"/>
    <xf numFmtId="0" fontId="38" fillId="13" borderId="5" xfId="5" applyFont="1" applyFill="1" applyBorder="1" applyAlignment="1">
      <alignment horizontal="center" vertical="center"/>
    </xf>
    <xf numFmtId="49" fontId="38" fillId="13" borderId="5" xfId="5" applyNumberFormat="1" applyFont="1" applyFill="1" applyBorder="1" applyAlignment="1">
      <alignment horizontal="center" vertical="center"/>
    </xf>
    <xf numFmtId="14" fontId="38" fillId="13" borderId="5" xfId="6" applyNumberFormat="1" applyFont="1" applyFill="1" applyBorder="1" applyAlignment="1">
      <alignment horizontal="center" vertical="center"/>
    </xf>
    <xf numFmtId="0" fontId="38" fillId="13" borderId="1" xfId="6" applyNumberFormat="1" applyFont="1" applyFill="1" applyBorder="1" applyAlignment="1">
      <alignment horizontal="center" vertical="center"/>
    </xf>
    <xf numFmtId="0" fontId="37" fillId="14" borderId="0" xfId="0" applyFont="1" applyFill="1" applyAlignment="1"/>
    <xf numFmtId="0" fontId="37" fillId="12" borderId="0" xfId="0" applyFont="1" applyFill="1" applyAlignment="1"/>
    <xf numFmtId="0" fontId="42" fillId="3" borderId="0" xfId="0" applyFont="1" applyFill="1" applyAlignment="1"/>
    <xf numFmtId="49" fontId="40" fillId="3" borderId="13" xfId="5" applyNumberFormat="1" applyFont="1" applyFill="1" applyBorder="1" applyAlignment="1">
      <alignment horizontal="center" vertical="center"/>
    </xf>
    <xf numFmtId="14" fontId="40" fillId="3" borderId="13" xfId="6" applyNumberFormat="1" applyFont="1" applyFill="1" applyBorder="1" applyAlignment="1">
      <alignment horizontal="center" vertical="center"/>
    </xf>
    <xf numFmtId="44" fontId="40" fillId="3" borderId="13" xfId="80" applyFont="1" applyFill="1" applyBorder="1" applyAlignment="1">
      <alignment horizontal="center" vertical="center"/>
    </xf>
    <xf numFmtId="0" fontId="40" fillId="3" borderId="5" xfId="5" applyFont="1" applyFill="1" applyBorder="1" applyAlignment="1">
      <alignment horizontal="center" vertical="center"/>
    </xf>
    <xf numFmtId="49" fontId="40" fillId="3" borderId="5" xfId="5" applyNumberFormat="1" applyFont="1" applyFill="1" applyBorder="1" applyAlignment="1">
      <alignment horizontal="center" vertical="center"/>
    </xf>
    <xf numFmtId="14" fontId="41" fillId="3" borderId="5" xfId="6" applyNumberFormat="1" applyFont="1" applyFill="1" applyBorder="1" applyAlignment="1">
      <alignment horizontal="center" vertical="center"/>
    </xf>
    <xf numFmtId="44" fontId="40" fillId="3" borderId="5" xfId="80" applyFont="1" applyFill="1" applyBorder="1" applyAlignment="1">
      <alignment horizontal="center" vertical="center"/>
    </xf>
    <xf numFmtId="14" fontId="40" fillId="3" borderId="5" xfId="86" applyNumberFormat="1" applyFont="1" applyFill="1" applyBorder="1" applyAlignment="1">
      <alignment horizontal="center" vertical="center"/>
    </xf>
    <xf numFmtId="14" fontId="41" fillId="3" borderId="5" xfId="86" applyNumberFormat="1" applyFont="1" applyFill="1" applyBorder="1" applyAlignment="1">
      <alignment horizontal="center" vertical="center"/>
    </xf>
    <xf numFmtId="44" fontId="40" fillId="3" borderId="5" xfId="88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40" fillId="3" borderId="13" xfId="5" applyFont="1" applyFill="1" applyBorder="1" applyAlignment="1">
      <alignment horizontal="left" vertical="center"/>
    </xf>
    <xf numFmtId="0" fontId="38" fillId="13" borderId="5" xfId="5" applyFont="1" applyFill="1" applyBorder="1" applyAlignment="1">
      <alignment horizontal="left" vertical="center"/>
    </xf>
    <xf numFmtId="0" fontId="38" fillId="3" borderId="8" xfId="5" applyFont="1" applyFill="1" applyBorder="1" applyAlignment="1">
      <alignment horizontal="left" vertical="center"/>
    </xf>
    <xf numFmtId="0" fontId="37" fillId="3" borderId="13" xfId="0" applyFont="1" applyFill="1" applyBorder="1" applyAlignment="1">
      <alignment horizontal="left" vertical="center"/>
    </xf>
    <xf numFmtId="0" fontId="37" fillId="3" borderId="5" xfId="0" applyFont="1" applyFill="1" applyBorder="1" applyAlignment="1">
      <alignment horizontal="left" vertical="center"/>
    </xf>
    <xf numFmtId="0" fontId="45" fillId="3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0" fillId="0" borderId="10" xfId="8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164" fontId="4" fillId="11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 wrapText="1"/>
    </xf>
    <xf numFmtId="0" fontId="35" fillId="13" borderId="1" xfId="5" applyFont="1" applyFill="1" applyBorder="1" applyAlignment="1">
      <alignment horizontal="center" vertical="center"/>
    </xf>
    <xf numFmtId="0" fontId="35" fillId="13" borderId="1" xfId="5" applyFont="1" applyFill="1" applyBorder="1" applyAlignment="1">
      <alignment horizontal="center" vertical="center" wrapText="1"/>
    </xf>
    <xf numFmtId="0" fontId="40" fillId="3" borderId="6" xfId="5" applyFont="1" applyFill="1" applyBorder="1" applyAlignment="1">
      <alignment horizontal="left" vertical="center"/>
    </xf>
    <xf numFmtId="0" fontId="40" fillId="3" borderId="12" xfId="5" applyFont="1" applyFill="1" applyBorder="1" applyAlignment="1">
      <alignment horizontal="left" vertical="center"/>
    </xf>
    <xf numFmtId="0" fontId="40" fillId="3" borderId="13" xfId="5" applyFont="1" applyFill="1" applyBorder="1" applyAlignment="1">
      <alignment horizontal="left" vertical="center"/>
    </xf>
    <xf numFmtId="0" fontId="38" fillId="3" borderId="6" xfId="5" applyFont="1" applyFill="1" applyBorder="1" applyAlignment="1">
      <alignment horizontal="left" vertical="center"/>
    </xf>
    <xf numFmtId="0" fontId="38" fillId="3" borderId="12" xfId="5" applyFont="1" applyFill="1" applyBorder="1" applyAlignment="1">
      <alignment horizontal="left" vertical="center"/>
    </xf>
    <xf numFmtId="0" fontId="38" fillId="3" borderId="13" xfId="5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 applyAlignment="1">
      <alignment horizontal="left" vertical="center"/>
    </xf>
  </cellXfs>
  <cellStyles count="89">
    <cellStyle name="Excel Built-in Currency" xfId="15" xr:uid="{6917C0ED-63AB-4FC9-B2DC-22C5F65338F2}"/>
    <cellStyle name="Excel Built-in Hyperlink" xfId="16" xr:uid="{292E5140-8CCF-400C-B20B-C80729A4F89C}"/>
    <cellStyle name="Excel Built-in Normal" xfId="17" xr:uid="{A5BA3D25-A338-4400-B41A-AD0029C02D1F}"/>
    <cellStyle name="Excel Built-in Normal 1" xfId="18" xr:uid="{546CDE3F-9724-446E-8428-4EF3D60BCC86}"/>
    <cellStyle name="Excel Built-in Normal 2" xfId="87" xr:uid="{8A665AC9-5057-41BF-B962-6D461501C2BA}"/>
    <cellStyle name="Heading" xfId="19" xr:uid="{267FB36D-3C84-49B3-B215-1AFC61EAD1A9}"/>
    <cellStyle name="Heading1" xfId="20" xr:uid="{EF9EB477-74FA-4C0E-82BB-FBE590B8181B}"/>
    <cellStyle name="Hiperłącze" xfId="8" builtinId="8"/>
    <cellStyle name="Hiperłącze 2" xfId="9" xr:uid="{153A7D16-1F0B-4C19-886B-109F3B342690}"/>
    <cellStyle name="Hiperłącze 2 2" xfId="21" xr:uid="{C5982C22-4990-46D8-A7DC-31A4C9784FC8}"/>
    <cellStyle name="Hiperłącze 3" xfId="22" xr:uid="{28938AA2-B890-4163-84EF-047E2B1F5143}"/>
    <cellStyle name="Normalny" xfId="0" builtinId="0"/>
    <cellStyle name="Normalny 10" xfId="23" xr:uid="{F7B2647D-18E5-4AD1-A691-DF817E743013}"/>
    <cellStyle name="Normalny 11" xfId="7" xr:uid="{EBCE015C-BCFA-4549-B664-E306656D3511}"/>
    <cellStyle name="Normalny 11 2" xfId="24" xr:uid="{74A12569-448A-474E-B937-F66654ABF8E2}"/>
    <cellStyle name="Normalny 12" xfId="25" xr:uid="{05EE5D31-542F-4EEB-8E7F-64A400033AA7}"/>
    <cellStyle name="Normalny 13" xfId="26" xr:uid="{E9C1B400-E1E5-49EB-B5FE-9696B9078E67}"/>
    <cellStyle name="Normalny 14" xfId="27" xr:uid="{E5E9C88C-84EB-4553-B42D-AF591EC7F81B}"/>
    <cellStyle name="Normalny 16" xfId="28" xr:uid="{6992CAE7-73BB-4A96-97C7-2C68FF921A60}"/>
    <cellStyle name="Normalny 17" xfId="29" xr:uid="{2109D0B9-8DDC-4526-8429-F856AABDC558}"/>
    <cellStyle name="Normalny 18" xfId="30" xr:uid="{0947BCFD-508D-4DE1-9ABD-DB12DEA950E3}"/>
    <cellStyle name="Normalny 19" xfId="31" xr:uid="{6047CA7C-0BF0-4D19-AE2F-C780D7C04106}"/>
    <cellStyle name="Normalny 2" xfId="1" xr:uid="{00000000-0005-0000-0000-000001000000}"/>
    <cellStyle name="Normalny 2 2" xfId="33" xr:uid="{8315E9F9-6D0F-41B4-B9EB-0E22FDA18AC9}"/>
    <cellStyle name="Normalny 2 2 2" xfId="85" xr:uid="{880D9C06-F30D-4237-B5A9-EF4DC5F1EF1D}"/>
    <cellStyle name="Normalny 2 3" xfId="34" xr:uid="{F61A51D7-5C9D-43A4-8BFD-44FA6A11183A}"/>
    <cellStyle name="Normalny 2 4" xfId="35" xr:uid="{3DDCDB24-5B64-4EA6-85E8-11034C19B886}"/>
    <cellStyle name="Normalny 2 4 2" xfId="36" xr:uid="{E5204297-87A7-4D53-AEB0-5294A8BDCA94}"/>
    <cellStyle name="Normalny 2 5" xfId="32" xr:uid="{61B7DFCD-BC7F-4623-89FC-C9233CE794AF}"/>
    <cellStyle name="Normalny 20" xfId="37" xr:uid="{09113676-50C3-4609-909A-16C9C8821DC0}"/>
    <cellStyle name="Normalny 21" xfId="38" xr:uid="{C9B1FFA1-BC35-43EC-9D7F-656668F077F3}"/>
    <cellStyle name="Normalny 22" xfId="39" xr:uid="{25EF78EC-9DD2-4E5E-AC6B-8CC4AAD53E6C}"/>
    <cellStyle name="Normalny 23" xfId="40" xr:uid="{1FBCBC8E-5C91-4375-A362-47CDE5A21FBD}"/>
    <cellStyle name="Normalny 3" xfId="3" xr:uid="{00000000-0005-0000-0000-000002000000}"/>
    <cellStyle name="Normalny 3 2" xfId="5" xr:uid="{00000000-0005-0000-0000-000003000000}"/>
    <cellStyle name="Normalny 3 2 2" xfId="43" xr:uid="{AF4CAB0E-24DA-4933-B8CF-7A0521448684}"/>
    <cellStyle name="Normalny 3 2 3" xfId="42" xr:uid="{E506A436-DAA2-4739-A070-FCE49FBCD68B}"/>
    <cellStyle name="Normalny 3 3" xfId="44" xr:uid="{E0313C4F-A6E8-4459-A0CD-6B3ECAC03D61}"/>
    <cellStyle name="Normalny 3 4" xfId="45" xr:uid="{3A497075-8053-4A17-8D97-8591C1CFA2B9}"/>
    <cellStyle name="Normalny 3 5" xfId="41" xr:uid="{DEEE4BF1-C1DE-41CB-B03E-BD0961B51637}"/>
    <cellStyle name="Normalny 4" xfId="13" xr:uid="{2EAAAE23-E408-4032-BDFE-EA3510BBEB41}"/>
    <cellStyle name="Normalny 4 2" xfId="47" xr:uid="{B4FB0C4B-15DC-4D78-8640-9753EBD401F6}"/>
    <cellStyle name="Normalny 4 3" xfId="48" xr:uid="{533D4826-D707-4DC1-ABAC-0BAAAFFF4EEC}"/>
    <cellStyle name="Normalny 4 4" xfId="46" xr:uid="{BE993014-45D3-40B9-AFC4-C13FBE4EE888}"/>
    <cellStyle name="Normalny 4 5" xfId="84" xr:uid="{8F9AC4DB-4970-4E1A-90C1-1B0F0C43C9E4}"/>
    <cellStyle name="Normalny 5" xfId="49" xr:uid="{BD464EDE-528F-4D3A-9053-936BC29D1A82}"/>
    <cellStyle name="Normalny 6" xfId="50" xr:uid="{D5423943-7D70-4977-836D-D598E5E46DE8}"/>
    <cellStyle name="Normalny 6 2" xfId="51" xr:uid="{90639A5C-E492-4FD3-BCC3-6B190C181A6E}"/>
    <cellStyle name="Normalny 7" xfId="52" xr:uid="{D7CC699A-6665-4138-B90E-5878919895BD}"/>
    <cellStyle name="Normalny 8" xfId="53" xr:uid="{BCF40AA5-7C0C-49FF-A6BE-38963E46F07E}"/>
    <cellStyle name="Normalny 9" xfId="14" xr:uid="{446E76F6-CB6E-4F17-A029-BECC0ED0C82F}"/>
    <cellStyle name="Procentowy" xfId="81" builtinId="5"/>
    <cellStyle name="Procentowy 2" xfId="54" xr:uid="{7C25217A-4ECA-45E6-ADF6-3462C14D5859}"/>
    <cellStyle name="Procentowy 2 2" xfId="55" xr:uid="{B7DDA068-D9B6-429A-AC93-91587DFE5B29}"/>
    <cellStyle name="Result" xfId="56" xr:uid="{BC5A6E70-DD6B-4030-AF72-03D92CA05466}"/>
    <cellStyle name="Result2" xfId="57" xr:uid="{1B310584-297B-46B5-8C07-059AD67097A2}"/>
    <cellStyle name="Walutowy" xfId="80" builtinId="4"/>
    <cellStyle name="Walutowy 2" xfId="2" xr:uid="{00000000-0005-0000-0000-000005000000}"/>
    <cellStyle name="Walutowy 2 2" xfId="10" xr:uid="{3517B766-ECAE-44AE-A715-6AE7FC9D9E9D}"/>
    <cellStyle name="Walutowy 2 2 2" xfId="60" xr:uid="{E21F6710-37FA-467D-BF94-336628035238}"/>
    <cellStyle name="Walutowy 2 2 3" xfId="59" xr:uid="{24874DAA-671E-4DFC-939A-C8E6D4A504E6}"/>
    <cellStyle name="Walutowy 2 2 4" xfId="77" xr:uid="{377C80E3-08C1-461C-84C4-FBD2D56A319A}"/>
    <cellStyle name="Walutowy 2 3" xfId="61" xr:uid="{2077EBAC-7D20-429E-B15B-1EEF6A53FF02}"/>
    <cellStyle name="Walutowy 2 4" xfId="62" xr:uid="{EC4DB8F4-5CA2-4ACF-BFE5-49049E1175DD}"/>
    <cellStyle name="Walutowy 2 5" xfId="58" xr:uid="{79CF01E6-5F36-460F-AB71-4C382C3C9143}"/>
    <cellStyle name="Walutowy 2 6" xfId="74" xr:uid="{9B43C90E-9987-456A-9AB8-0079D3450438}"/>
    <cellStyle name="Walutowy 2 7" xfId="82" xr:uid="{393E22CA-E965-45C3-A22A-582F6AAB811C}"/>
    <cellStyle name="Walutowy 3" xfId="4" xr:uid="{00000000-0005-0000-0000-000006000000}"/>
    <cellStyle name="Walutowy 3 2" xfId="6" xr:uid="{00000000-0005-0000-0000-000007000000}"/>
    <cellStyle name="Walutowy 3 2 2" xfId="12" xr:uid="{BF45AF69-6785-49FD-972B-0ACAF2DB9B40}"/>
    <cellStyle name="Walutowy 3 2 2 2" xfId="65" xr:uid="{B0517B40-FFE0-4604-A5B9-09EE2498E449}"/>
    <cellStyle name="Walutowy 3 2 2 3" xfId="79" xr:uid="{B4E73E87-BDE8-4812-A62A-2409DC259E17}"/>
    <cellStyle name="Walutowy 3 2 3" xfId="66" xr:uid="{7D246F9F-FCEF-413C-949C-C9E6924A5FB7}"/>
    <cellStyle name="Walutowy 3 2 4" xfId="64" xr:uid="{FEB1F3EF-5D4D-478D-B604-DDF717D86364}"/>
    <cellStyle name="Walutowy 3 2 5" xfId="76" xr:uid="{4DF0A5C3-26CE-41AC-9E77-562766CE505D}"/>
    <cellStyle name="Walutowy 3 2 6" xfId="86" xr:uid="{137DA1A7-D39F-4993-ABA4-A1FF2F116AAE}"/>
    <cellStyle name="Walutowy 3 3" xfId="11" xr:uid="{D8530F7B-E35E-4E72-9A94-03AD2FCBBA2F}"/>
    <cellStyle name="Walutowy 3 3 2" xfId="67" xr:uid="{562DFDCB-B2FA-47DD-85F3-76D81EEE9A9F}"/>
    <cellStyle name="Walutowy 3 3 3" xfId="78" xr:uid="{A4A8EB50-0152-44FD-BEED-84AE4571429F}"/>
    <cellStyle name="Walutowy 3 4" xfId="68" xr:uid="{E6330429-D205-4424-834A-E955B612C37B}"/>
    <cellStyle name="Walutowy 3 5" xfId="63" xr:uid="{CD851406-8D24-4304-8783-996896AD72D7}"/>
    <cellStyle name="Walutowy 3 6" xfId="75" xr:uid="{6F5F9E00-7857-44A0-8BE4-EF03B88F82C2}"/>
    <cellStyle name="Walutowy 3 7" xfId="83" xr:uid="{E95907D7-78EA-4712-8D73-7BB57B1BBB22}"/>
    <cellStyle name="Walutowy 4" xfId="69" xr:uid="{07E3BE9C-E546-4C71-A7C9-D00A82861CF6}"/>
    <cellStyle name="Walutowy 4 2" xfId="70" xr:uid="{196BBCBC-115A-4768-AB52-B4E7242AE4C3}"/>
    <cellStyle name="Walutowy 5" xfId="71" xr:uid="{20D4B725-3280-414E-9C1B-42804094A57E}"/>
    <cellStyle name="Walutowy 5 2" xfId="72" xr:uid="{BA3CA5A5-C0A9-4853-B157-AC562A901279}"/>
    <cellStyle name="Walutowy 6" xfId="73" xr:uid="{E098416D-CB7C-4A69-90B1-3EF0F759DCED}"/>
    <cellStyle name="Walutowy 7" xfId="88" xr:uid="{D0E9A0CC-79AD-4C64-AAE4-112B15E11ADA}"/>
  </cellStyles>
  <dxfs count="0"/>
  <tableStyles count="0" defaultTableStyle="TableStyleMedium2" defaultPivotStyle="PivotStyleLight16"/>
  <colors>
    <mruColors>
      <color rgb="FFCCFFFF"/>
      <color rgb="FF11C1FF"/>
      <color rgb="FFFFCC00"/>
      <color rgb="FFE9EFF7"/>
      <color rgb="FF077CE7"/>
      <color rgb="FFAE5858"/>
      <color rgb="FF89C5FB"/>
      <color rgb="FF79BDFB"/>
      <color rgb="FF101B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uta_rodak@o2.p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przedszkole1sobotka@gmail.com" TargetMode="External"/><Relationship Id="rId7" Type="http://schemas.openxmlformats.org/officeDocument/2006/relationships/hyperlink" Target="mailto:biuro@stowarzyszenie-aktywni.pl" TargetMode="External"/><Relationship Id="rId12" Type="http://schemas.openxmlformats.org/officeDocument/2006/relationships/hyperlink" Target="mailto:m.ciepla@zgkimsobotka.pl" TargetMode="External"/><Relationship Id="rId2" Type="http://schemas.openxmlformats.org/officeDocument/2006/relationships/hyperlink" Target="mailto:jagodamarciszyn@wp.pl" TargetMode="External"/><Relationship Id="rId1" Type="http://schemas.openxmlformats.org/officeDocument/2006/relationships/hyperlink" Target="mailto:place@sobotka.pl" TargetMode="External"/><Relationship Id="rId6" Type="http://schemas.openxmlformats.org/officeDocument/2006/relationships/hyperlink" Target="mailto:biuro@sp1sobotka.pl" TargetMode="External"/><Relationship Id="rId11" Type="http://schemas.openxmlformats.org/officeDocument/2006/relationships/hyperlink" Target="mailto:ksiegowosc@rcks.pl" TargetMode="External"/><Relationship Id="rId5" Type="http://schemas.openxmlformats.org/officeDocument/2006/relationships/hyperlink" Target="mailto:sp2sobotka@gazeta.pl" TargetMode="External"/><Relationship Id="rId10" Type="http://schemas.openxmlformats.org/officeDocument/2006/relationships/hyperlink" Target="mailto:opssobotka@poczta.onet.pl" TargetMode="External"/><Relationship Id="rId4" Type="http://schemas.openxmlformats.org/officeDocument/2006/relationships/hyperlink" Target="mailto:sp.swiatniki@wp.pl" TargetMode="External"/><Relationship Id="rId9" Type="http://schemas.openxmlformats.org/officeDocument/2006/relationships/hyperlink" Target="mailto:biuro@sport.sobotka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BE23-6BE0-4DE2-9772-00E677F6E86C}">
  <dimension ref="A1:O26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3" sqref="B33"/>
    </sheetView>
  </sheetViews>
  <sheetFormatPr defaultRowHeight="14.25"/>
  <cols>
    <col min="1" max="1" width="8.140625" style="7" customWidth="1"/>
    <col min="2" max="2" width="63.5703125" style="1" customWidth="1"/>
    <col min="3" max="3" width="32.28515625" style="10" customWidth="1"/>
    <col min="4" max="4" width="24.140625" style="10" customWidth="1"/>
    <col min="5" max="5" width="10.42578125" style="7" customWidth="1"/>
    <col min="6" max="6" width="10.85546875" style="7" bestFit="1" customWidth="1"/>
    <col min="7" max="7" width="11.28515625" style="7" customWidth="1"/>
    <col min="8" max="8" width="18.28515625" style="8" customWidth="1"/>
    <col min="9" max="9" width="22.140625" style="8" customWidth="1"/>
    <col min="10" max="10" width="31.85546875" style="10" customWidth="1"/>
    <col min="11" max="11" width="12.28515625" style="7" customWidth="1"/>
    <col min="12" max="12" width="15.5703125" style="7" customWidth="1"/>
    <col min="13" max="13" width="24.7109375" style="43" customWidth="1"/>
    <col min="14" max="14" width="114.140625" style="1" customWidth="1"/>
    <col min="15" max="16384" width="9.140625" style="7"/>
  </cols>
  <sheetData>
    <row r="1" spans="1:15" ht="21" customHeight="1">
      <c r="A1" s="44"/>
      <c r="B1" s="45"/>
      <c r="C1" s="248" t="s">
        <v>7</v>
      </c>
      <c r="D1" s="248"/>
      <c r="E1" s="44"/>
      <c r="F1" s="44"/>
      <c r="G1" s="44"/>
      <c r="H1" s="46"/>
      <c r="I1" s="46"/>
      <c r="J1" s="47"/>
      <c r="K1" s="248" t="s">
        <v>8</v>
      </c>
      <c r="L1" s="248"/>
      <c r="M1" s="48"/>
      <c r="N1" s="45"/>
    </row>
    <row r="2" spans="1:15" ht="29.25" thickBot="1">
      <c r="A2" s="49" t="s">
        <v>0</v>
      </c>
      <c r="B2" s="49" t="s">
        <v>9</v>
      </c>
      <c r="C2" s="49" t="s">
        <v>10</v>
      </c>
      <c r="D2" s="49" t="s">
        <v>11</v>
      </c>
      <c r="E2" s="49" t="s">
        <v>12</v>
      </c>
      <c r="F2" s="49" t="s">
        <v>13</v>
      </c>
      <c r="G2" s="52" t="s">
        <v>14</v>
      </c>
      <c r="H2" s="52" t="s">
        <v>15</v>
      </c>
      <c r="I2" s="52" t="s">
        <v>16</v>
      </c>
      <c r="J2" s="49" t="s">
        <v>17</v>
      </c>
      <c r="K2" s="49" t="s">
        <v>18</v>
      </c>
      <c r="L2" s="49" t="s">
        <v>19</v>
      </c>
      <c r="M2" s="52" t="s">
        <v>34</v>
      </c>
      <c r="N2" s="49" t="s">
        <v>20</v>
      </c>
    </row>
    <row r="3" spans="1:15" s="57" customFormat="1" ht="15" thickTop="1">
      <c r="A3" s="82"/>
      <c r="B3" s="85" t="s">
        <v>65</v>
      </c>
      <c r="C3" s="251" t="s">
        <v>67</v>
      </c>
      <c r="D3" s="251" t="s">
        <v>104</v>
      </c>
      <c r="E3" s="251" t="s">
        <v>68</v>
      </c>
      <c r="F3" s="83"/>
      <c r="G3" s="83" t="s">
        <v>70</v>
      </c>
      <c r="H3" s="83" t="s">
        <v>69</v>
      </c>
      <c r="I3" s="253" t="s">
        <v>73</v>
      </c>
      <c r="J3" s="255" t="s">
        <v>142</v>
      </c>
      <c r="K3" s="249">
        <v>50</v>
      </c>
      <c r="L3" s="249" t="s">
        <v>74</v>
      </c>
      <c r="M3" s="246"/>
      <c r="N3" s="86" t="s">
        <v>75</v>
      </c>
      <c r="O3" s="57" t="s">
        <v>35</v>
      </c>
    </row>
    <row r="4" spans="1:15" s="57" customFormat="1">
      <c r="A4" s="40" t="s">
        <v>143</v>
      </c>
      <c r="B4" s="87" t="s">
        <v>66</v>
      </c>
      <c r="C4" s="252"/>
      <c r="D4" s="252"/>
      <c r="E4" s="252"/>
      <c r="F4" s="41"/>
      <c r="G4" s="41" t="s">
        <v>71</v>
      </c>
      <c r="H4" s="41" t="s">
        <v>72</v>
      </c>
      <c r="I4" s="254"/>
      <c r="J4" s="256"/>
      <c r="K4" s="250"/>
      <c r="L4" s="250"/>
      <c r="M4" s="247"/>
      <c r="N4" s="88" t="s">
        <v>76</v>
      </c>
      <c r="O4" s="57" t="s">
        <v>35</v>
      </c>
    </row>
    <row r="5" spans="1:15" s="57" customFormat="1" ht="15">
      <c r="A5" s="40" t="s">
        <v>144</v>
      </c>
      <c r="B5" s="87" t="s">
        <v>77</v>
      </c>
      <c r="C5" s="41" t="s">
        <v>78</v>
      </c>
      <c r="D5" s="41" t="s">
        <v>104</v>
      </c>
      <c r="E5" s="41" t="s">
        <v>79</v>
      </c>
      <c r="F5" s="41"/>
      <c r="G5" s="41" t="s">
        <v>80</v>
      </c>
      <c r="H5" s="41" t="s">
        <v>81</v>
      </c>
      <c r="I5" s="84" t="s">
        <v>82</v>
      </c>
      <c r="J5" s="97" t="s">
        <v>83</v>
      </c>
      <c r="K5" s="40">
        <v>19</v>
      </c>
      <c r="L5" s="40" t="s">
        <v>74</v>
      </c>
      <c r="M5" s="89"/>
      <c r="N5" s="90" t="s">
        <v>84</v>
      </c>
    </row>
    <row r="6" spans="1:15" s="57" customFormat="1" ht="15">
      <c r="A6" s="40" t="s">
        <v>145</v>
      </c>
      <c r="B6" s="87" t="s">
        <v>85</v>
      </c>
      <c r="C6" s="41" t="s">
        <v>86</v>
      </c>
      <c r="D6" s="41" t="s">
        <v>104</v>
      </c>
      <c r="E6" s="41" t="s">
        <v>87</v>
      </c>
      <c r="F6" s="41"/>
      <c r="G6" s="41" t="s">
        <v>88</v>
      </c>
      <c r="H6" s="41" t="s">
        <v>89</v>
      </c>
      <c r="I6" s="84" t="s">
        <v>160</v>
      </c>
      <c r="J6" s="97" t="s">
        <v>161</v>
      </c>
      <c r="K6" s="40">
        <v>14</v>
      </c>
      <c r="L6" s="40" t="s">
        <v>74</v>
      </c>
      <c r="M6" s="89" t="s">
        <v>94</v>
      </c>
      <c r="N6" s="90" t="s">
        <v>95</v>
      </c>
    </row>
    <row r="7" spans="1:15" s="57" customFormat="1" ht="15">
      <c r="A7" s="40" t="s">
        <v>146</v>
      </c>
      <c r="B7" s="87" t="s">
        <v>90</v>
      </c>
      <c r="C7" s="41" t="s">
        <v>91</v>
      </c>
      <c r="D7" s="41" t="s">
        <v>104</v>
      </c>
      <c r="E7" s="41" t="s">
        <v>92</v>
      </c>
      <c r="F7" s="41"/>
      <c r="G7" s="41" t="s">
        <v>93</v>
      </c>
      <c r="H7" s="41" t="s">
        <v>488</v>
      </c>
      <c r="I7" s="84" t="s">
        <v>489</v>
      </c>
      <c r="J7" s="97" t="s">
        <v>490</v>
      </c>
      <c r="K7" s="40">
        <v>6</v>
      </c>
      <c r="L7" s="40" t="s">
        <v>74</v>
      </c>
      <c r="M7" s="89"/>
      <c r="N7" s="90" t="s">
        <v>491</v>
      </c>
    </row>
    <row r="8" spans="1:15" s="57" customFormat="1" ht="15">
      <c r="A8" s="40" t="s">
        <v>147</v>
      </c>
      <c r="B8" s="87" t="s">
        <v>96</v>
      </c>
      <c r="C8" s="41" t="s">
        <v>97</v>
      </c>
      <c r="D8" s="41" t="s">
        <v>104</v>
      </c>
      <c r="E8" s="41" t="s">
        <v>98</v>
      </c>
      <c r="F8" s="41"/>
      <c r="G8" s="41" t="s">
        <v>99</v>
      </c>
      <c r="H8" s="41" t="s">
        <v>100</v>
      </c>
      <c r="I8" s="83"/>
      <c r="J8" s="98" t="s">
        <v>162</v>
      </c>
      <c r="K8" s="40">
        <v>5</v>
      </c>
      <c r="L8" s="40" t="s">
        <v>74</v>
      </c>
      <c r="M8" s="89"/>
      <c r="N8" s="90" t="s">
        <v>101</v>
      </c>
    </row>
    <row r="9" spans="1:15">
      <c r="A9" s="54"/>
      <c r="B9" s="93" t="s">
        <v>51</v>
      </c>
      <c r="C9" s="93"/>
      <c r="D9" s="93"/>
      <c r="E9" s="93"/>
      <c r="F9" s="93"/>
      <c r="G9" s="93"/>
      <c r="H9" s="93"/>
      <c r="I9" s="95"/>
      <c r="J9" s="93"/>
      <c r="K9" s="93"/>
      <c r="L9" s="93"/>
      <c r="M9" s="93"/>
      <c r="N9" s="94"/>
    </row>
    <row r="10" spans="1:15" s="57" customFormat="1" ht="15">
      <c r="A10" s="40">
        <v>6</v>
      </c>
      <c r="B10" s="87" t="s">
        <v>102</v>
      </c>
      <c r="C10" s="41" t="s">
        <v>103</v>
      </c>
      <c r="D10" s="41" t="s">
        <v>104</v>
      </c>
      <c r="E10" s="41" t="s">
        <v>105</v>
      </c>
      <c r="F10" s="41"/>
      <c r="G10" s="41" t="s">
        <v>106</v>
      </c>
      <c r="H10" s="41" t="s">
        <v>107</v>
      </c>
      <c r="I10" s="83"/>
      <c r="J10" s="98" t="s">
        <v>163</v>
      </c>
      <c r="K10" s="40">
        <v>13</v>
      </c>
      <c r="L10" s="40">
        <v>9</v>
      </c>
      <c r="M10" s="89"/>
      <c r="N10" s="90" t="s">
        <v>108</v>
      </c>
    </row>
    <row r="11" spans="1:15" s="57" customFormat="1" ht="15">
      <c r="A11" s="40" t="s">
        <v>155</v>
      </c>
      <c r="B11" s="87" t="s">
        <v>152</v>
      </c>
      <c r="C11" s="41" t="s">
        <v>109</v>
      </c>
      <c r="D11" s="41" t="s">
        <v>104</v>
      </c>
      <c r="E11" s="41" t="s">
        <v>110</v>
      </c>
      <c r="F11" s="41"/>
      <c r="G11" s="41" t="s">
        <v>111</v>
      </c>
      <c r="H11" s="41" t="s">
        <v>112</v>
      </c>
      <c r="I11" s="96" t="s">
        <v>164</v>
      </c>
      <c r="J11" s="98" t="s">
        <v>153</v>
      </c>
      <c r="K11" s="40">
        <v>114</v>
      </c>
      <c r="L11" s="40">
        <v>87</v>
      </c>
      <c r="M11" s="89"/>
      <c r="N11" s="90" t="s">
        <v>113</v>
      </c>
    </row>
    <row r="12" spans="1:15" s="57" customFormat="1" ht="15">
      <c r="A12" s="40" t="s">
        <v>154</v>
      </c>
      <c r="B12" s="87" t="s">
        <v>114</v>
      </c>
      <c r="C12" s="41" t="s">
        <v>115</v>
      </c>
      <c r="D12" s="41" t="s">
        <v>116</v>
      </c>
      <c r="E12" s="41" t="s">
        <v>117</v>
      </c>
      <c r="F12" s="41"/>
      <c r="G12" s="41" t="s">
        <v>118</v>
      </c>
      <c r="H12" s="41" t="s">
        <v>119</v>
      </c>
      <c r="I12" s="96"/>
      <c r="J12" s="97" t="s">
        <v>165</v>
      </c>
      <c r="K12" s="40">
        <v>32</v>
      </c>
      <c r="L12" s="40">
        <v>27</v>
      </c>
      <c r="M12" s="89"/>
      <c r="N12" s="90" t="s">
        <v>120</v>
      </c>
    </row>
    <row r="13" spans="1:15" s="57" customFormat="1" ht="15">
      <c r="A13" s="40" t="s">
        <v>156</v>
      </c>
      <c r="B13" s="87" t="s">
        <v>121</v>
      </c>
      <c r="C13" s="41" t="s">
        <v>122</v>
      </c>
      <c r="D13" s="41" t="s">
        <v>116</v>
      </c>
      <c r="E13" s="41" t="s">
        <v>110</v>
      </c>
      <c r="F13" s="41"/>
      <c r="G13" s="41" t="s">
        <v>123</v>
      </c>
      <c r="H13" s="41" t="s">
        <v>124</v>
      </c>
      <c r="I13" s="84"/>
      <c r="J13" s="97" t="s">
        <v>167</v>
      </c>
      <c r="K13" s="40">
        <v>31</v>
      </c>
      <c r="L13" s="40">
        <v>24</v>
      </c>
      <c r="M13" s="89"/>
      <c r="N13" s="90" t="s">
        <v>125</v>
      </c>
    </row>
    <row r="14" spans="1:15" s="57" customFormat="1" ht="15">
      <c r="A14" s="40" t="s">
        <v>157</v>
      </c>
      <c r="B14" s="87" t="s">
        <v>126</v>
      </c>
      <c r="C14" s="41" t="s">
        <v>127</v>
      </c>
      <c r="D14" s="41" t="s">
        <v>116</v>
      </c>
      <c r="E14" s="41" t="s">
        <v>110</v>
      </c>
      <c r="F14" s="41"/>
      <c r="G14" s="41" t="s">
        <v>492</v>
      </c>
      <c r="H14" s="41" t="s">
        <v>493</v>
      </c>
      <c r="I14" s="139" t="s">
        <v>494</v>
      </c>
      <c r="J14" s="97" t="s">
        <v>495</v>
      </c>
      <c r="K14" s="40">
        <v>27</v>
      </c>
      <c r="L14" s="40">
        <v>22</v>
      </c>
      <c r="M14" s="89"/>
      <c r="N14" s="90" t="s">
        <v>128</v>
      </c>
    </row>
    <row r="15" spans="1:15" s="57" customFormat="1" ht="15">
      <c r="A15" s="40" t="s">
        <v>158</v>
      </c>
      <c r="B15" s="87" t="s">
        <v>129</v>
      </c>
      <c r="C15" s="41" t="s">
        <v>130</v>
      </c>
      <c r="D15" s="41" t="s">
        <v>116</v>
      </c>
      <c r="E15" s="41" t="s">
        <v>131</v>
      </c>
      <c r="F15" s="41"/>
      <c r="G15" s="41" t="s">
        <v>132</v>
      </c>
      <c r="H15" s="41" t="s">
        <v>133</v>
      </c>
      <c r="I15" s="84"/>
      <c r="J15" s="97" t="s">
        <v>166</v>
      </c>
      <c r="K15" s="40">
        <v>40</v>
      </c>
      <c r="L15" s="40" t="s">
        <v>74</v>
      </c>
      <c r="M15" s="89"/>
      <c r="N15" s="90" t="s">
        <v>134</v>
      </c>
    </row>
    <row r="16" spans="1:15">
      <c r="A16" s="54"/>
      <c r="B16" s="91" t="s">
        <v>52</v>
      </c>
      <c r="C16" s="91"/>
      <c r="D16" s="91"/>
      <c r="E16" s="91"/>
      <c r="F16" s="91"/>
      <c r="G16" s="91"/>
      <c r="H16" s="91"/>
      <c r="I16" s="92"/>
      <c r="J16" s="91"/>
      <c r="K16" s="93"/>
      <c r="L16" s="93"/>
      <c r="M16" s="93"/>
      <c r="N16" s="94"/>
    </row>
    <row r="17" spans="1:14" s="57" customFormat="1" ht="15">
      <c r="A17" s="40" t="s">
        <v>159</v>
      </c>
      <c r="B17" s="87" t="s">
        <v>135</v>
      </c>
      <c r="C17" s="41" t="s">
        <v>136</v>
      </c>
      <c r="D17" s="41" t="s">
        <v>104</v>
      </c>
      <c r="E17" s="41" t="s">
        <v>137</v>
      </c>
      <c r="F17" s="41" t="s">
        <v>138</v>
      </c>
      <c r="G17" s="41" t="s">
        <v>139</v>
      </c>
      <c r="H17" s="41" t="s">
        <v>140</v>
      </c>
      <c r="I17" s="83" t="s">
        <v>502</v>
      </c>
      <c r="J17" s="98" t="s">
        <v>168</v>
      </c>
      <c r="K17" s="40">
        <v>58</v>
      </c>
      <c r="L17" s="40" t="s">
        <v>74</v>
      </c>
      <c r="M17" s="89"/>
      <c r="N17" s="90" t="s">
        <v>503</v>
      </c>
    </row>
    <row r="18" spans="1:14" s="9" customFormat="1">
      <c r="B18" s="38"/>
      <c r="G18" s="39"/>
      <c r="H18" s="35"/>
      <c r="I18" s="36"/>
      <c r="M18" s="42"/>
      <c r="N18" s="38"/>
    </row>
    <row r="19" spans="1:14" s="9" customFormat="1" ht="15" thickBot="1">
      <c r="A19" s="49"/>
      <c r="B19" s="50" t="s">
        <v>23</v>
      </c>
      <c r="G19" s="39"/>
      <c r="H19" s="35"/>
      <c r="I19" s="36"/>
      <c r="M19" s="42"/>
      <c r="N19" s="38"/>
    </row>
    <row r="20" spans="1:14" s="9" customFormat="1" ht="57.75" thickTop="1">
      <c r="A20" s="13"/>
      <c r="B20" s="34" t="s">
        <v>141</v>
      </c>
      <c r="G20" s="39"/>
      <c r="H20" s="35"/>
      <c r="I20" s="36"/>
      <c r="M20" s="42"/>
      <c r="N20" s="38"/>
    </row>
    <row r="21" spans="1:14" s="9" customFormat="1" ht="15">
      <c r="B21" s="1"/>
      <c r="C21" s="51"/>
      <c r="D21" s="51"/>
      <c r="G21" s="39"/>
      <c r="H21" s="35"/>
      <c r="I21" s="36"/>
      <c r="M21" s="42"/>
      <c r="N21" s="38"/>
    </row>
    <row r="22" spans="1:14" s="9" customFormat="1" ht="15" thickBot="1">
      <c r="A22" s="49" t="s">
        <v>0</v>
      </c>
      <c r="B22" s="50" t="s">
        <v>21</v>
      </c>
      <c r="C22" s="49" t="s">
        <v>10</v>
      </c>
      <c r="D22" s="49" t="s">
        <v>11</v>
      </c>
      <c r="E22" s="52" t="s">
        <v>14</v>
      </c>
      <c r="F22" s="53" t="s">
        <v>15</v>
      </c>
      <c r="H22" s="35"/>
      <c r="I22" s="36"/>
      <c r="M22" s="42"/>
      <c r="N22" s="38"/>
    </row>
    <row r="23" spans="1:14" s="10" customFormat="1" ht="15" thickTop="1">
      <c r="A23" s="12">
        <v>1</v>
      </c>
      <c r="B23" s="32" t="s">
        <v>169</v>
      </c>
      <c r="C23" s="32"/>
      <c r="D23" s="33"/>
      <c r="E23" s="11"/>
      <c r="F23" s="11"/>
      <c r="H23" s="8"/>
      <c r="I23" s="8"/>
      <c r="K23" s="7"/>
      <c r="L23" s="7"/>
      <c r="M23" s="43"/>
      <c r="N23" s="1"/>
    </row>
    <row r="24" spans="1:14" s="10" customFormat="1">
      <c r="A24" s="12">
        <v>2</v>
      </c>
      <c r="B24" s="32" t="s">
        <v>170</v>
      </c>
      <c r="C24" s="32"/>
      <c r="D24" s="33"/>
      <c r="E24" s="11"/>
      <c r="F24" s="11"/>
      <c r="H24" s="8"/>
      <c r="I24" s="8"/>
      <c r="K24" s="7"/>
      <c r="L24" s="7"/>
      <c r="M24" s="43"/>
      <c r="N24" s="1"/>
    </row>
    <row r="25" spans="1:14">
      <c r="A25" s="12">
        <v>3</v>
      </c>
      <c r="B25" s="32" t="s">
        <v>171</v>
      </c>
      <c r="C25" s="32"/>
      <c r="D25" s="33"/>
      <c r="E25" s="11"/>
      <c r="F25" s="11"/>
    </row>
    <row r="26" spans="1:14">
      <c r="A26" s="12">
        <v>4</v>
      </c>
      <c r="B26" s="32" t="s">
        <v>172</v>
      </c>
      <c r="C26" s="32"/>
      <c r="D26" s="33"/>
      <c r="E26" s="11"/>
      <c r="F26" s="11"/>
    </row>
  </sheetData>
  <mergeCells count="10">
    <mergeCell ref="M3:M4"/>
    <mergeCell ref="C1:D1"/>
    <mergeCell ref="K1:L1"/>
    <mergeCell ref="K3:K4"/>
    <mergeCell ref="L3:L4"/>
    <mergeCell ref="C3:C4"/>
    <mergeCell ref="D3:D4"/>
    <mergeCell ref="I3:I4"/>
    <mergeCell ref="J3:J4"/>
    <mergeCell ref="E3:E4"/>
  </mergeCells>
  <hyperlinks>
    <hyperlink ref="J3" r:id="rId1" xr:uid="{65A8501D-E6EC-4AD1-9167-2E74BEE302F4}"/>
    <hyperlink ref="J14" r:id="rId2" display="jagodamarciszyn@wp.pl" xr:uid="{160C7130-DA0F-459F-9638-BE094485EFB5}"/>
    <hyperlink ref="J15" r:id="rId3" xr:uid="{6B0792E4-25D7-489A-9944-AE9FEA5CBCDE}"/>
    <hyperlink ref="J13" r:id="rId4" xr:uid="{F704DE1A-EB33-4176-98EA-EFCAA2DC8B83}"/>
    <hyperlink ref="J12" r:id="rId5" xr:uid="{DB8EF153-00B8-4FF6-91B8-BC3FDD8C3ABE}"/>
    <hyperlink ref="J11" r:id="rId6" xr:uid="{41B618CE-27D9-4920-A74F-952FBA7BB264}"/>
    <hyperlink ref="J10" r:id="rId7" xr:uid="{336DE44B-68E4-40DA-ADEE-15FA8525B622}"/>
    <hyperlink ref="J8" r:id="rId8" xr:uid="{1808F8D7-936D-45D3-8E35-4D310E58A153}"/>
    <hyperlink ref="J7" r:id="rId9" xr:uid="{CB737DF2-9465-4A13-8169-6A1D90178CF9}"/>
    <hyperlink ref="J5" r:id="rId10" xr:uid="{B43FF62D-D07D-4F9F-A728-DDB8465E147E}"/>
    <hyperlink ref="J6" r:id="rId11" xr:uid="{2D5EF790-380D-4E09-8A33-C841524292BC}"/>
    <hyperlink ref="J17" r:id="rId12" xr:uid="{A2459065-FBF1-46E8-A1B1-55030038C4E3}"/>
  </hyperlink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13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99"/>
  <sheetViews>
    <sheetView topLeftCell="A165" zoomScaleNormal="100" workbookViewId="0">
      <selection activeCell="E184" sqref="E184"/>
    </sheetView>
  </sheetViews>
  <sheetFormatPr defaultRowHeight="14.25"/>
  <cols>
    <col min="1" max="1" width="7.7109375" style="2" customWidth="1"/>
    <col min="2" max="2" width="47.5703125" style="2" customWidth="1"/>
    <col min="3" max="3" width="31.140625" style="2" customWidth="1"/>
    <col min="4" max="4" width="10.7109375" style="2" customWidth="1"/>
    <col min="5" max="6" width="15.140625" style="10" customWidth="1"/>
    <col min="7" max="7" width="13.42578125" style="10" customWidth="1"/>
    <col min="8" max="8" width="21" style="10" customWidth="1"/>
    <col min="9" max="9" width="14.140625" style="10" customWidth="1"/>
    <col min="10" max="10" width="16.5703125" style="10" customWidth="1"/>
    <col min="11" max="11" width="64.85546875" style="10" customWidth="1"/>
    <col min="12" max="12" width="19.140625" style="10" customWidth="1"/>
    <col min="13" max="16" width="26" style="2" customWidth="1"/>
    <col min="17" max="17" width="17.5703125" style="2" customWidth="1"/>
    <col min="18" max="18" width="17.28515625" style="2" customWidth="1"/>
    <col min="19" max="19" width="56.5703125" style="2" customWidth="1"/>
    <col min="20" max="20" width="19.28515625" style="2" customWidth="1"/>
    <col min="21" max="22" width="17.28515625" style="2" customWidth="1"/>
    <col min="23" max="23" width="24.5703125" style="2" customWidth="1"/>
    <col min="24" max="24" width="48.5703125" style="10" customWidth="1"/>
    <col min="25" max="25" width="24.5703125" style="2" customWidth="1"/>
    <col min="26" max="31" width="16.85546875" style="2" customWidth="1"/>
    <col min="32" max="34" width="20.42578125" style="2" customWidth="1"/>
    <col min="35" max="35" width="15.7109375" style="2" bestFit="1" customWidth="1"/>
    <col min="36" max="36" width="17.28515625" style="2" customWidth="1"/>
    <col min="37" max="37" width="17.28515625" style="10" customWidth="1"/>
    <col min="38" max="38" width="18.85546875" style="10" customWidth="1"/>
    <col min="39" max="42" width="17.28515625" style="10" customWidth="1"/>
    <col min="43" max="43" width="19" style="10" customWidth="1"/>
    <col min="44" max="50" width="17.28515625" style="10" customWidth="1"/>
    <col min="51" max="51" width="21.7109375" style="2" customWidth="1"/>
    <col min="52" max="53" width="31.85546875" style="2" customWidth="1"/>
    <col min="54" max="54" width="22" style="2" customWidth="1"/>
    <col min="55" max="55" width="20.28515625" style="2" customWidth="1"/>
    <col min="56" max="56" width="16" style="2" customWidth="1"/>
    <col min="57" max="57" width="20.140625" style="2" customWidth="1"/>
    <col min="58" max="58" width="21" style="2" customWidth="1"/>
    <col min="59" max="59" width="14.85546875" style="2" customWidth="1"/>
    <col min="60" max="60" width="24.28515625" style="2" customWidth="1"/>
    <col min="61" max="61" width="23.28515625" style="2" customWidth="1"/>
    <col min="62" max="62" width="15.28515625" style="2" customWidth="1"/>
    <col min="63" max="63" width="19.42578125" style="2" customWidth="1"/>
    <col min="64" max="64" width="21.5703125" style="2" customWidth="1"/>
    <col min="65" max="66" width="19.5703125" style="2" customWidth="1"/>
    <col min="67" max="71" width="15.140625" style="2" customWidth="1"/>
    <col min="72" max="74" width="23.42578125" style="2" customWidth="1"/>
    <col min="75" max="75" width="19.140625" style="2" customWidth="1"/>
    <col min="76" max="76" width="39.85546875" style="2" customWidth="1"/>
    <col min="77" max="77" width="27.85546875" style="2" customWidth="1"/>
    <col min="78" max="79" width="19.140625" style="2" customWidth="1"/>
    <col min="80" max="80" width="31" style="2" customWidth="1"/>
    <col min="81" max="16384" width="9.140625" style="2"/>
  </cols>
  <sheetData>
    <row r="1" spans="1:11" s="105" customFormat="1" ht="12.75">
      <c r="A1" s="99" t="s">
        <v>143</v>
      </c>
      <c r="B1" s="100" t="s">
        <v>173</v>
      </c>
      <c r="C1" s="101"/>
      <c r="D1" s="102"/>
      <c r="E1" s="103"/>
      <c r="F1" s="104"/>
      <c r="G1" s="257" t="s">
        <v>174</v>
      </c>
      <c r="H1" s="257"/>
      <c r="I1" s="257"/>
      <c r="J1" s="257"/>
    </row>
    <row r="2" spans="1:11" s="124" customFormat="1" ht="60.75" customHeight="1">
      <c r="A2" s="106" t="s">
        <v>0</v>
      </c>
      <c r="B2" s="106" t="s">
        <v>1</v>
      </c>
      <c r="C2" s="122" t="s">
        <v>38</v>
      </c>
      <c r="D2" s="122" t="s">
        <v>5</v>
      </c>
      <c r="E2" s="123" t="s">
        <v>175</v>
      </c>
      <c r="F2" s="106" t="s">
        <v>176</v>
      </c>
      <c r="G2" s="106" t="s">
        <v>177</v>
      </c>
      <c r="H2" s="106" t="s">
        <v>178</v>
      </c>
      <c r="I2" s="106" t="s">
        <v>179</v>
      </c>
      <c r="J2" s="106" t="s">
        <v>180</v>
      </c>
      <c r="K2" s="133" t="s">
        <v>453</v>
      </c>
    </row>
    <row r="3" spans="1:11" s="124" customFormat="1" ht="12.75">
      <c r="A3" s="145" t="s">
        <v>143</v>
      </c>
      <c r="B3" s="146" t="s">
        <v>249</v>
      </c>
      <c r="C3" s="147">
        <f>3000*E3</f>
        <v>2863410</v>
      </c>
      <c r="D3" s="102" t="s">
        <v>189</v>
      </c>
      <c r="E3" s="103">
        <v>954.47</v>
      </c>
      <c r="F3" s="104" t="s">
        <v>250</v>
      </c>
      <c r="G3" s="104" t="s">
        <v>184</v>
      </c>
      <c r="H3" s="104" t="s">
        <v>185</v>
      </c>
      <c r="I3" s="104" t="s">
        <v>199</v>
      </c>
      <c r="J3" s="104" t="s">
        <v>200</v>
      </c>
      <c r="K3" s="137" t="s">
        <v>251</v>
      </c>
    </row>
    <row r="4" spans="1:11" s="124" customFormat="1" ht="12.75">
      <c r="A4" s="104" t="s">
        <v>144</v>
      </c>
      <c r="B4" s="107" t="s">
        <v>181</v>
      </c>
      <c r="C4" s="147">
        <v>138600</v>
      </c>
      <c r="D4" s="102" t="s">
        <v>182</v>
      </c>
      <c r="E4" s="103">
        <v>48.45</v>
      </c>
      <c r="F4" s="104" t="s">
        <v>183</v>
      </c>
      <c r="G4" s="104" t="s">
        <v>184</v>
      </c>
      <c r="H4" s="104" t="s">
        <v>185</v>
      </c>
      <c r="I4" s="104" t="s">
        <v>186</v>
      </c>
      <c r="J4" s="104" t="s">
        <v>187</v>
      </c>
      <c r="K4" s="137"/>
    </row>
    <row r="5" spans="1:11" s="124" customFormat="1" ht="12.75">
      <c r="A5" s="104" t="s">
        <v>145</v>
      </c>
      <c r="B5" s="107" t="s">
        <v>188</v>
      </c>
      <c r="C5" s="147">
        <f>1500*E5</f>
        <v>276435</v>
      </c>
      <c r="D5" s="102" t="s">
        <v>189</v>
      </c>
      <c r="E5" s="103">
        <v>184.29</v>
      </c>
      <c r="F5" s="104">
        <v>1978</v>
      </c>
      <c r="G5" s="104" t="s">
        <v>190</v>
      </c>
      <c r="H5" s="104" t="s">
        <v>184</v>
      </c>
      <c r="I5" s="104" t="s">
        <v>191</v>
      </c>
      <c r="J5" s="104" t="s">
        <v>192</v>
      </c>
      <c r="K5" s="137" t="s">
        <v>193</v>
      </c>
    </row>
    <row r="6" spans="1:11" s="124" customFormat="1" ht="12.75">
      <c r="A6" s="145" t="s">
        <v>146</v>
      </c>
      <c r="B6" s="107" t="s">
        <v>194</v>
      </c>
      <c r="C6" s="147">
        <f t="shared" ref="C6:C25" si="0">1500*E6</f>
        <v>220650</v>
      </c>
      <c r="D6" s="102" t="s">
        <v>189</v>
      </c>
      <c r="E6" s="103">
        <v>147.1</v>
      </c>
      <c r="F6" s="104">
        <v>1982</v>
      </c>
      <c r="G6" s="104" t="s">
        <v>190</v>
      </c>
      <c r="H6" s="104" t="s">
        <v>184</v>
      </c>
      <c r="I6" s="104" t="s">
        <v>191</v>
      </c>
      <c r="J6" s="104" t="s">
        <v>192</v>
      </c>
      <c r="K6" s="137" t="s">
        <v>195</v>
      </c>
    </row>
    <row r="7" spans="1:11" s="124" customFormat="1" ht="12.75">
      <c r="A7" s="145" t="s">
        <v>147</v>
      </c>
      <c r="B7" s="107" t="s">
        <v>201</v>
      </c>
      <c r="C7" s="147">
        <v>78750</v>
      </c>
      <c r="D7" s="102" t="s">
        <v>182</v>
      </c>
      <c r="E7" s="103">
        <v>26</v>
      </c>
      <c r="F7" s="104" t="s">
        <v>197</v>
      </c>
      <c r="G7" s="104" t="s">
        <v>184</v>
      </c>
      <c r="H7" s="104" t="s">
        <v>185</v>
      </c>
      <c r="I7" s="104" t="s">
        <v>199</v>
      </c>
      <c r="J7" s="104" t="s">
        <v>200</v>
      </c>
      <c r="K7" s="137"/>
    </row>
    <row r="8" spans="1:11" s="124" customFormat="1" ht="12.75">
      <c r="A8" s="145" t="s">
        <v>202</v>
      </c>
      <c r="B8" s="107" t="s">
        <v>203</v>
      </c>
      <c r="C8" s="147">
        <v>63285</v>
      </c>
      <c r="D8" s="102" t="s">
        <v>182</v>
      </c>
      <c r="E8" s="103">
        <v>27</v>
      </c>
      <c r="F8" s="104" t="s">
        <v>197</v>
      </c>
      <c r="G8" s="104" t="s">
        <v>204</v>
      </c>
      <c r="H8" s="104" t="s">
        <v>205</v>
      </c>
      <c r="I8" s="104" t="s">
        <v>199</v>
      </c>
      <c r="J8" s="104" t="s">
        <v>200</v>
      </c>
      <c r="K8" s="137"/>
    </row>
    <row r="9" spans="1:11" s="124" customFormat="1" ht="12.75">
      <c r="A9" s="145" t="s">
        <v>155</v>
      </c>
      <c r="B9" s="107" t="s">
        <v>206</v>
      </c>
      <c r="C9" s="147">
        <f t="shared" si="0"/>
        <v>327195</v>
      </c>
      <c r="D9" s="102" t="s">
        <v>189</v>
      </c>
      <c r="E9" s="103">
        <v>218.13</v>
      </c>
      <c r="F9" s="104" t="s">
        <v>197</v>
      </c>
      <c r="G9" s="104" t="s">
        <v>190</v>
      </c>
      <c r="H9" s="104" t="s">
        <v>198</v>
      </c>
      <c r="I9" s="104" t="s">
        <v>199</v>
      </c>
      <c r="J9" s="104" t="s">
        <v>200</v>
      </c>
      <c r="K9" s="137" t="s">
        <v>207</v>
      </c>
    </row>
    <row r="10" spans="1:11" s="124" customFormat="1" ht="12.75">
      <c r="A10" s="145" t="s">
        <v>154</v>
      </c>
      <c r="B10" s="107" t="s">
        <v>208</v>
      </c>
      <c r="C10" s="147">
        <f t="shared" si="0"/>
        <v>101880</v>
      </c>
      <c r="D10" s="102" t="s">
        <v>189</v>
      </c>
      <c r="E10" s="103">
        <v>67.92</v>
      </c>
      <c r="F10" s="104" t="s">
        <v>197</v>
      </c>
      <c r="G10" s="104" t="s">
        <v>184</v>
      </c>
      <c r="H10" s="104" t="s">
        <v>185</v>
      </c>
      <c r="I10" s="104" t="s">
        <v>199</v>
      </c>
      <c r="J10" s="104" t="s">
        <v>200</v>
      </c>
      <c r="K10" s="137"/>
    </row>
    <row r="11" spans="1:11" s="124" customFormat="1" ht="12.75">
      <c r="A11" s="145" t="s">
        <v>156</v>
      </c>
      <c r="B11" s="107" t="s">
        <v>209</v>
      </c>
      <c r="C11" s="147">
        <f t="shared" si="0"/>
        <v>207810</v>
      </c>
      <c r="D11" s="102" t="s">
        <v>189</v>
      </c>
      <c r="E11" s="103">
        <v>138.54</v>
      </c>
      <c r="F11" s="104" t="s">
        <v>197</v>
      </c>
      <c r="G11" s="104" t="s">
        <v>184</v>
      </c>
      <c r="H11" s="104" t="s">
        <v>185</v>
      </c>
      <c r="I11" s="104" t="s">
        <v>199</v>
      </c>
      <c r="J11" s="104" t="s">
        <v>200</v>
      </c>
      <c r="K11" s="137"/>
    </row>
    <row r="12" spans="1:11" s="124" customFormat="1" ht="12.75">
      <c r="A12" s="145" t="s">
        <v>157</v>
      </c>
      <c r="B12" s="107" t="s">
        <v>210</v>
      </c>
      <c r="C12" s="147">
        <f t="shared" si="0"/>
        <v>218924.99999999997</v>
      </c>
      <c r="D12" s="102" t="s">
        <v>189</v>
      </c>
      <c r="E12" s="103">
        <v>145.94999999999999</v>
      </c>
      <c r="F12" s="104" t="s">
        <v>197</v>
      </c>
      <c r="G12" s="104" t="s">
        <v>184</v>
      </c>
      <c r="H12" s="104" t="s">
        <v>185</v>
      </c>
      <c r="I12" s="104" t="s">
        <v>199</v>
      </c>
      <c r="J12" s="104" t="s">
        <v>200</v>
      </c>
      <c r="K12" s="137"/>
    </row>
    <row r="13" spans="1:11" s="124" customFormat="1" ht="12.75">
      <c r="A13" s="145" t="s">
        <v>158</v>
      </c>
      <c r="B13" s="107" t="s">
        <v>211</v>
      </c>
      <c r="C13" s="147">
        <f t="shared" si="0"/>
        <v>199230</v>
      </c>
      <c r="D13" s="102" t="s">
        <v>189</v>
      </c>
      <c r="E13" s="103">
        <v>132.82</v>
      </c>
      <c r="F13" s="104" t="s">
        <v>197</v>
      </c>
      <c r="G13" s="104" t="s">
        <v>184</v>
      </c>
      <c r="H13" s="104" t="s">
        <v>205</v>
      </c>
      <c r="I13" s="104" t="s">
        <v>199</v>
      </c>
      <c r="J13" s="104" t="s">
        <v>200</v>
      </c>
      <c r="K13" s="137"/>
    </row>
    <row r="14" spans="1:11" s="124" customFormat="1" ht="12.75">
      <c r="A14" s="145" t="s">
        <v>159</v>
      </c>
      <c r="B14" s="107" t="s">
        <v>212</v>
      </c>
      <c r="C14" s="147">
        <f t="shared" si="0"/>
        <v>108000</v>
      </c>
      <c r="D14" s="102" t="s">
        <v>189</v>
      </c>
      <c r="E14" s="103">
        <v>72</v>
      </c>
      <c r="F14" s="104" t="s">
        <v>213</v>
      </c>
      <c r="G14" s="104" t="s">
        <v>184</v>
      </c>
      <c r="H14" s="104" t="s">
        <v>198</v>
      </c>
      <c r="I14" s="104" t="s">
        <v>191</v>
      </c>
      <c r="J14" s="104" t="s">
        <v>192</v>
      </c>
      <c r="K14" s="137" t="s">
        <v>214</v>
      </c>
    </row>
    <row r="15" spans="1:11" s="124" customFormat="1" ht="12.75">
      <c r="A15" s="145" t="s">
        <v>215</v>
      </c>
      <c r="B15" s="107" t="s">
        <v>216</v>
      </c>
      <c r="C15" s="147">
        <f t="shared" si="0"/>
        <v>320220</v>
      </c>
      <c r="D15" s="102" t="s">
        <v>189</v>
      </c>
      <c r="E15" s="103">
        <v>213.48</v>
      </c>
      <c r="F15" s="104" t="s">
        <v>217</v>
      </c>
      <c r="G15" s="104" t="s">
        <v>184</v>
      </c>
      <c r="H15" s="104" t="s">
        <v>218</v>
      </c>
      <c r="I15" s="104" t="s">
        <v>186</v>
      </c>
      <c r="J15" s="104" t="s">
        <v>192</v>
      </c>
      <c r="K15" s="137"/>
    </row>
    <row r="16" spans="1:11" s="124" customFormat="1" ht="12.75">
      <c r="A16" s="145" t="s">
        <v>219</v>
      </c>
      <c r="B16" s="107" t="s">
        <v>220</v>
      </c>
      <c r="C16" s="147">
        <f t="shared" si="0"/>
        <v>47955</v>
      </c>
      <c r="D16" s="102" t="s">
        <v>189</v>
      </c>
      <c r="E16" s="103">
        <v>31.97</v>
      </c>
      <c r="F16" s="104" t="s">
        <v>197</v>
      </c>
      <c r="G16" s="104" t="s">
        <v>184</v>
      </c>
      <c r="H16" s="104"/>
      <c r="I16" s="104" t="s">
        <v>199</v>
      </c>
      <c r="J16" s="104" t="s">
        <v>200</v>
      </c>
      <c r="K16" s="137"/>
    </row>
    <row r="17" spans="1:11" s="124" customFormat="1" ht="12.75">
      <c r="A17" s="145" t="s">
        <v>221</v>
      </c>
      <c r="B17" s="107" t="s">
        <v>222</v>
      </c>
      <c r="C17" s="147">
        <f t="shared" si="0"/>
        <v>191160</v>
      </c>
      <c r="D17" s="102" t="s">
        <v>189</v>
      </c>
      <c r="E17" s="103">
        <v>127.44</v>
      </c>
      <c r="F17" s="104" t="s">
        <v>197</v>
      </c>
      <c r="G17" s="104" t="s">
        <v>184</v>
      </c>
      <c r="H17" s="104" t="s">
        <v>185</v>
      </c>
      <c r="I17" s="104" t="s">
        <v>199</v>
      </c>
      <c r="J17" s="104" t="s">
        <v>200</v>
      </c>
      <c r="K17" s="137" t="s">
        <v>223</v>
      </c>
    </row>
    <row r="18" spans="1:11" s="124" customFormat="1" ht="12.75">
      <c r="A18" s="145" t="s">
        <v>224</v>
      </c>
      <c r="B18" s="107" t="s">
        <v>225</v>
      </c>
      <c r="C18" s="147">
        <f t="shared" si="0"/>
        <v>180420</v>
      </c>
      <c r="D18" s="102" t="s">
        <v>189</v>
      </c>
      <c r="E18" s="103">
        <v>120.28</v>
      </c>
      <c r="F18" s="104" t="s">
        <v>197</v>
      </c>
      <c r="G18" s="104" t="s">
        <v>184</v>
      </c>
      <c r="H18" s="104" t="s">
        <v>185</v>
      </c>
      <c r="I18" s="104" t="s">
        <v>199</v>
      </c>
      <c r="J18" s="104" t="s">
        <v>200</v>
      </c>
      <c r="K18" s="137" t="s">
        <v>226</v>
      </c>
    </row>
    <row r="19" spans="1:11" s="124" customFormat="1" ht="12.75">
      <c r="A19" s="145" t="s">
        <v>227</v>
      </c>
      <c r="B19" s="107" t="s">
        <v>228</v>
      </c>
      <c r="C19" s="147">
        <f t="shared" si="0"/>
        <v>205980</v>
      </c>
      <c r="D19" s="102" t="s">
        <v>189</v>
      </c>
      <c r="E19" s="103">
        <v>137.32</v>
      </c>
      <c r="F19" s="104" t="s">
        <v>197</v>
      </c>
      <c r="G19" s="104" t="s">
        <v>184</v>
      </c>
      <c r="H19" s="104" t="s">
        <v>185</v>
      </c>
      <c r="I19" s="104" t="s">
        <v>199</v>
      </c>
      <c r="J19" s="104" t="s">
        <v>187</v>
      </c>
      <c r="K19" s="137" t="s">
        <v>229</v>
      </c>
    </row>
    <row r="20" spans="1:11" s="124" customFormat="1" ht="12.75">
      <c r="A20" s="145" t="s">
        <v>230</v>
      </c>
      <c r="B20" s="107" t="s">
        <v>231</v>
      </c>
      <c r="C20" s="147">
        <f t="shared" si="0"/>
        <v>515130</v>
      </c>
      <c r="D20" s="102" t="s">
        <v>189</v>
      </c>
      <c r="E20" s="103">
        <v>343.42</v>
      </c>
      <c r="F20" s="104" t="s">
        <v>217</v>
      </c>
      <c r="G20" s="104" t="s">
        <v>184</v>
      </c>
      <c r="H20" s="104" t="s">
        <v>218</v>
      </c>
      <c r="I20" s="104" t="s">
        <v>186</v>
      </c>
      <c r="J20" s="104" t="s">
        <v>187</v>
      </c>
      <c r="K20" s="137" t="s">
        <v>223</v>
      </c>
    </row>
    <row r="21" spans="1:11" s="124" customFormat="1" ht="12.75">
      <c r="A21" s="145" t="s">
        <v>232</v>
      </c>
      <c r="B21" s="107" t="s">
        <v>233</v>
      </c>
      <c r="C21" s="147">
        <f t="shared" si="0"/>
        <v>284790</v>
      </c>
      <c r="D21" s="102" t="s">
        <v>189</v>
      </c>
      <c r="E21" s="103">
        <v>189.86</v>
      </c>
      <c r="F21" s="104" t="s">
        <v>197</v>
      </c>
      <c r="G21" s="104" t="s">
        <v>184</v>
      </c>
      <c r="H21" s="104" t="s">
        <v>185</v>
      </c>
      <c r="I21" s="104" t="s">
        <v>199</v>
      </c>
      <c r="J21" s="104" t="s">
        <v>200</v>
      </c>
      <c r="K21" s="137"/>
    </row>
    <row r="22" spans="1:11" s="124" customFormat="1" ht="12.75">
      <c r="A22" s="145" t="s">
        <v>234</v>
      </c>
      <c r="B22" s="107" t="s">
        <v>235</v>
      </c>
      <c r="C22" s="147">
        <f t="shared" si="0"/>
        <v>235215</v>
      </c>
      <c r="D22" s="102" t="s">
        <v>189</v>
      </c>
      <c r="E22" s="103">
        <v>156.81</v>
      </c>
      <c r="F22" s="104" t="s">
        <v>197</v>
      </c>
      <c r="G22" s="104" t="s">
        <v>184</v>
      </c>
      <c r="H22" s="104" t="s">
        <v>184</v>
      </c>
      <c r="I22" s="104" t="s">
        <v>199</v>
      </c>
      <c r="J22" s="104" t="s">
        <v>187</v>
      </c>
      <c r="K22" s="137" t="s">
        <v>236</v>
      </c>
    </row>
    <row r="23" spans="1:11" s="124" customFormat="1" ht="12.75">
      <c r="A23" s="145" t="s">
        <v>237</v>
      </c>
      <c r="B23" s="107" t="s">
        <v>238</v>
      </c>
      <c r="C23" s="147">
        <f t="shared" si="0"/>
        <v>359865</v>
      </c>
      <c r="D23" s="102" t="s">
        <v>189</v>
      </c>
      <c r="E23" s="103">
        <v>239.91</v>
      </c>
      <c r="F23" s="104" t="s">
        <v>217</v>
      </c>
      <c r="G23" s="104" t="s">
        <v>239</v>
      </c>
      <c r="H23" s="104" t="s">
        <v>218</v>
      </c>
      <c r="I23" s="104" t="s">
        <v>186</v>
      </c>
      <c r="J23" s="104" t="s">
        <v>187</v>
      </c>
      <c r="K23" s="137"/>
    </row>
    <row r="24" spans="1:11" s="124" customFormat="1" ht="12.75">
      <c r="A24" s="145" t="s">
        <v>240</v>
      </c>
      <c r="B24" s="107" t="s">
        <v>241</v>
      </c>
      <c r="C24" s="147">
        <f t="shared" si="0"/>
        <v>142770</v>
      </c>
      <c r="D24" s="102" t="s">
        <v>189</v>
      </c>
      <c r="E24" s="103">
        <v>95.18</v>
      </c>
      <c r="F24" s="104" t="s">
        <v>197</v>
      </c>
      <c r="G24" s="104" t="s">
        <v>184</v>
      </c>
      <c r="H24" s="104" t="s">
        <v>218</v>
      </c>
      <c r="I24" s="104" t="s">
        <v>186</v>
      </c>
      <c r="J24" s="104" t="s">
        <v>187</v>
      </c>
      <c r="K24" s="137"/>
    </row>
    <row r="25" spans="1:11" s="124" customFormat="1" ht="12.75">
      <c r="A25" s="145" t="s">
        <v>242</v>
      </c>
      <c r="B25" s="107" t="s">
        <v>243</v>
      </c>
      <c r="C25" s="147">
        <f t="shared" si="0"/>
        <v>327945</v>
      </c>
      <c r="D25" s="102" t="s">
        <v>189</v>
      </c>
      <c r="E25" s="103">
        <v>218.63</v>
      </c>
      <c r="F25" s="104" t="s">
        <v>213</v>
      </c>
      <c r="G25" s="104" t="s">
        <v>184</v>
      </c>
      <c r="H25" s="104" t="s">
        <v>218</v>
      </c>
      <c r="I25" s="104" t="s">
        <v>186</v>
      </c>
      <c r="J25" s="104" t="s">
        <v>192</v>
      </c>
      <c r="K25" s="137" t="s">
        <v>244</v>
      </c>
    </row>
    <row r="26" spans="1:11" s="124" customFormat="1" ht="12.75">
      <c r="A26" s="145" t="s">
        <v>245</v>
      </c>
      <c r="B26" s="107" t="s">
        <v>246</v>
      </c>
      <c r="C26" s="147">
        <v>99089.65</v>
      </c>
      <c r="D26" s="102" t="s">
        <v>189</v>
      </c>
      <c r="E26" s="103"/>
      <c r="F26" s="104"/>
      <c r="G26" s="104"/>
      <c r="H26" s="104"/>
      <c r="I26" s="104"/>
      <c r="J26" s="104"/>
      <c r="K26" s="137" t="s">
        <v>247</v>
      </c>
    </row>
    <row r="27" spans="1:11" s="124" customFormat="1" ht="12.75">
      <c r="A27" s="145" t="s">
        <v>248</v>
      </c>
      <c r="B27" s="107" t="s">
        <v>258</v>
      </c>
      <c r="C27" s="147">
        <f>2500*E27</f>
        <v>94550</v>
      </c>
      <c r="D27" s="102" t="s">
        <v>189</v>
      </c>
      <c r="E27" s="103">
        <v>37.82</v>
      </c>
      <c r="F27" s="104" t="s">
        <v>197</v>
      </c>
      <c r="G27" s="104" t="s">
        <v>184</v>
      </c>
      <c r="H27" s="104" t="s">
        <v>185</v>
      </c>
      <c r="I27" s="104" t="s">
        <v>199</v>
      </c>
      <c r="J27" s="104" t="s">
        <v>200</v>
      </c>
      <c r="K27" s="137"/>
    </row>
    <row r="28" spans="1:11" s="124" customFormat="1" ht="12.75">
      <c r="A28" s="145" t="s">
        <v>252</v>
      </c>
      <c r="B28" s="107" t="s">
        <v>260</v>
      </c>
      <c r="C28" s="147">
        <f>2500*E28</f>
        <v>94400</v>
      </c>
      <c r="D28" s="102" t="s">
        <v>189</v>
      </c>
      <c r="E28" s="103">
        <v>37.76</v>
      </c>
      <c r="F28" s="104" t="s">
        <v>197</v>
      </c>
      <c r="G28" s="104" t="s">
        <v>184</v>
      </c>
      <c r="H28" s="104" t="s">
        <v>205</v>
      </c>
      <c r="I28" s="104" t="s">
        <v>199</v>
      </c>
      <c r="J28" s="104" t="s">
        <v>200</v>
      </c>
      <c r="K28" s="137"/>
    </row>
    <row r="29" spans="1:11" s="124" customFormat="1" ht="12.75">
      <c r="A29" s="145" t="s">
        <v>150</v>
      </c>
      <c r="B29" s="107" t="s">
        <v>196</v>
      </c>
      <c r="C29" s="179">
        <v>515918.95</v>
      </c>
      <c r="D29" s="102" t="s">
        <v>182</v>
      </c>
      <c r="E29" s="103"/>
      <c r="F29" s="104" t="s">
        <v>197</v>
      </c>
      <c r="G29" s="104" t="s">
        <v>190</v>
      </c>
      <c r="H29" s="104" t="s">
        <v>198</v>
      </c>
      <c r="I29" s="104" t="s">
        <v>199</v>
      </c>
      <c r="J29" s="104" t="s">
        <v>200</v>
      </c>
      <c r="K29" s="137"/>
    </row>
    <row r="30" spans="1:11" s="124" customFormat="1" ht="12.75">
      <c r="A30" s="145" t="s">
        <v>257</v>
      </c>
      <c r="B30" s="107" t="s">
        <v>262</v>
      </c>
      <c r="C30" s="178">
        <v>50731.55</v>
      </c>
      <c r="D30" s="102" t="s">
        <v>182</v>
      </c>
      <c r="E30" s="103"/>
      <c r="F30" s="104">
        <v>2012</v>
      </c>
      <c r="G30" s="104"/>
      <c r="H30" s="104"/>
      <c r="I30" s="104"/>
      <c r="J30" s="104"/>
      <c r="K30" s="137"/>
    </row>
    <row r="31" spans="1:11" s="124" customFormat="1" ht="12.75">
      <c r="A31" s="145" t="s">
        <v>259</v>
      </c>
      <c r="B31" s="107" t="s">
        <v>263</v>
      </c>
      <c r="C31" s="178">
        <v>50731.55</v>
      </c>
      <c r="D31" s="102" t="s">
        <v>182</v>
      </c>
      <c r="E31" s="103"/>
      <c r="F31" s="104">
        <v>2012</v>
      </c>
      <c r="G31" s="104"/>
      <c r="H31" s="104"/>
      <c r="I31" s="104"/>
      <c r="J31" s="104"/>
      <c r="K31" s="137"/>
    </row>
    <row r="32" spans="1:11" s="124" customFormat="1" ht="12.75">
      <c r="A32" s="145" t="s">
        <v>261</v>
      </c>
      <c r="B32" s="107" t="s">
        <v>264</v>
      </c>
      <c r="C32" s="178">
        <v>50731.55</v>
      </c>
      <c r="D32" s="102" t="s">
        <v>182</v>
      </c>
      <c r="E32" s="103"/>
      <c r="F32" s="104">
        <v>2012</v>
      </c>
      <c r="G32" s="104"/>
      <c r="H32" s="104"/>
      <c r="I32" s="104"/>
      <c r="J32" s="104"/>
      <c r="K32" s="137"/>
    </row>
    <row r="33" spans="1:11" s="124" customFormat="1" ht="12.75">
      <c r="A33" s="145" t="s">
        <v>149</v>
      </c>
      <c r="B33" s="125" t="s">
        <v>266</v>
      </c>
      <c r="C33" s="179">
        <v>18380</v>
      </c>
      <c r="D33" s="102" t="s">
        <v>182</v>
      </c>
      <c r="E33" s="103"/>
      <c r="F33" s="104">
        <v>2014</v>
      </c>
      <c r="G33" s="104"/>
      <c r="H33" s="104"/>
      <c r="I33" s="104"/>
      <c r="J33" s="104"/>
      <c r="K33" s="137"/>
    </row>
    <row r="34" spans="1:11" s="124" customFormat="1" ht="12.75">
      <c r="A34" s="145" t="s">
        <v>148</v>
      </c>
      <c r="B34" s="107" t="s">
        <v>268</v>
      </c>
      <c r="C34" s="179">
        <v>750000</v>
      </c>
      <c r="D34" s="102" t="s">
        <v>182</v>
      </c>
      <c r="E34" s="103"/>
      <c r="F34" s="104"/>
      <c r="G34" s="104"/>
      <c r="H34" s="104"/>
      <c r="I34" s="104"/>
      <c r="J34" s="104"/>
      <c r="K34" s="137"/>
    </row>
    <row r="35" spans="1:11" s="124" customFormat="1" ht="12.75">
      <c r="A35" s="145" t="s">
        <v>265</v>
      </c>
      <c r="B35" s="107" t="s">
        <v>270</v>
      </c>
      <c r="C35" s="179">
        <v>118299.56</v>
      </c>
      <c r="D35" s="102" t="s">
        <v>182</v>
      </c>
      <c r="E35" s="103"/>
      <c r="F35" s="104"/>
      <c r="G35" s="104"/>
      <c r="H35" s="104"/>
      <c r="I35" s="104"/>
      <c r="J35" s="104"/>
      <c r="K35" s="137"/>
    </row>
    <row r="36" spans="1:11" s="124" customFormat="1" ht="12.75">
      <c r="A36" s="145" t="s">
        <v>267</v>
      </c>
      <c r="B36" s="107" t="s">
        <v>272</v>
      </c>
      <c r="C36" s="179">
        <v>4862877.55</v>
      </c>
      <c r="D36" s="102" t="s">
        <v>182</v>
      </c>
      <c r="E36" s="103"/>
      <c r="F36" s="104"/>
      <c r="G36" s="104"/>
      <c r="H36" s="104"/>
      <c r="I36" s="104"/>
      <c r="J36" s="104"/>
      <c r="K36" s="137"/>
    </row>
    <row r="37" spans="1:11" s="124" customFormat="1" ht="12.75">
      <c r="A37" s="145" t="s">
        <v>269</v>
      </c>
      <c r="B37" s="107" t="s">
        <v>274</v>
      </c>
      <c r="C37" s="180">
        <v>26245.42</v>
      </c>
      <c r="D37" s="102" t="s">
        <v>182</v>
      </c>
      <c r="E37" s="103"/>
      <c r="F37" s="104"/>
      <c r="G37" s="104"/>
      <c r="H37" s="104"/>
      <c r="I37" s="104"/>
      <c r="J37" s="104"/>
      <c r="K37" s="137"/>
    </row>
    <row r="38" spans="1:11" s="124" customFormat="1" ht="12.75">
      <c r="A38" s="145" t="s">
        <v>271</v>
      </c>
      <c r="B38" s="107" t="s">
        <v>276</v>
      </c>
      <c r="C38" s="180">
        <v>50000</v>
      </c>
      <c r="D38" s="102" t="s">
        <v>182</v>
      </c>
      <c r="E38" s="103"/>
      <c r="F38" s="104"/>
      <c r="G38" s="104"/>
      <c r="H38" s="104"/>
      <c r="I38" s="104"/>
      <c r="J38" s="104"/>
      <c r="K38" s="137"/>
    </row>
    <row r="39" spans="1:11" s="124" customFormat="1" ht="12.75">
      <c r="A39" s="126"/>
      <c r="B39" s="108"/>
      <c r="C39" s="126"/>
      <c r="D39" s="109"/>
      <c r="E39" s="126"/>
      <c r="F39" s="126"/>
      <c r="G39" s="126"/>
      <c r="H39" s="126"/>
      <c r="I39" s="126"/>
      <c r="J39" s="126"/>
    </row>
    <row r="40" spans="1:11" s="124" customFormat="1" ht="12.75">
      <c r="A40" s="126"/>
      <c r="B40" s="108"/>
      <c r="C40" s="126"/>
      <c r="D40" s="109"/>
      <c r="E40" s="126"/>
      <c r="F40" s="126"/>
      <c r="G40" s="126"/>
      <c r="H40" s="126"/>
      <c r="I40" s="126"/>
      <c r="J40" s="126"/>
    </row>
    <row r="41" spans="1:11" s="124" customFormat="1" ht="12.75">
      <c r="A41" s="99" t="s">
        <v>144</v>
      </c>
      <c r="B41" s="100" t="s">
        <v>277</v>
      </c>
      <c r="C41" s="101"/>
      <c r="D41" s="102"/>
      <c r="E41" s="103"/>
      <c r="F41" s="104"/>
      <c r="G41" s="257" t="s">
        <v>174</v>
      </c>
      <c r="H41" s="257"/>
      <c r="I41" s="257"/>
      <c r="J41" s="257"/>
    </row>
    <row r="42" spans="1:11" s="124" customFormat="1" ht="12.75">
      <c r="A42" s="106" t="s">
        <v>0</v>
      </c>
      <c r="B42" s="106" t="s">
        <v>1</v>
      </c>
      <c r="C42" s="122" t="s">
        <v>38</v>
      </c>
      <c r="D42" s="122" t="s">
        <v>5</v>
      </c>
      <c r="E42" s="123" t="s">
        <v>175</v>
      </c>
      <c r="F42" s="106" t="s">
        <v>176</v>
      </c>
      <c r="G42" s="106" t="s">
        <v>177</v>
      </c>
      <c r="H42" s="106" t="s">
        <v>178</v>
      </c>
      <c r="I42" s="106" t="s">
        <v>179</v>
      </c>
      <c r="J42" s="106" t="s">
        <v>180</v>
      </c>
      <c r="K42" s="133" t="s">
        <v>453</v>
      </c>
    </row>
    <row r="43" spans="1:11" s="124" customFormat="1" ht="12.75">
      <c r="A43" s="104" t="s">
        <v>143</v>
      </c>
      <c r="B43" s="107" t="s">
        <v>278</v>
      </c>
      <c r="C43" s="101"/>
      <c r="D43" s="102"/>
      <c r="E43" s="103"/>
      <c r="F43" s="104"/>
      <c r="G43" s="104"/>
      <c r="H43" s="104"/>
      <c r="I43" s="104"/>
      <c r="J43" s="104"/>
      <c r="K43" s="137"/>
    </row>
    <row r="44" spans="1:11" s="124" customFormat="1" ht="12.75">
      <c r="A44" s="104" t="s">
        <v>144</v>
      </c>
      <c r="B44" s="107" t="s">
        <v>276</v>
      </c>
      <c r="C44" s="180">
        <v>43376.09</v>
      </c>
      <c r="D44" s="102" t="s">
        <v>182</v>
      </c>
      <c r="E44" s="103"/>
      <c r="F44" s="104"/>
      <c r="G44" s="104"/>
      <c r="H44" s="104"/>
      <c r="I44" s="104"/>
      <c r="J44" s="104"/>
      <c r="K44" s="137"/>
    </row>
    <row r="45" spans="1:11" s="124" customFormat="1" ht="12.75">
      <c r="A45" s="108"/>
      <c r="B45" s="108" t="s">
        <v>504</v>
      </c>
      <c r="C45" s="108"/>
      <c r="D45" s="110"/>
      <c r="E45" s="108"/>
      <c r="F45" s="108"/>
      <c r="G45" s="108"/>
      <c r="H45" s="108"/>
      <c r="I45" s="108"/>
      <c r="J45" s="108"/>
      <c r="K45" s="108"/>
    </row>
    <row r="46" spans="1:11" s="124" customFormat="1" ht="15.75" customHeight="1">
      <c r="A46" s="108"/>
      <c r="B46" s="108"/>
      <c r="C46" s="108"/>
      <c r="D46" s="110"/>
      <c r="E46" s="108"/>
      <c r="F46" s="108"/>
      <c r="G46" s="108"/>
      <c r="H46" s="108"/>
      <c r="I46" s="108"/>
      <c r="J46" s="108"/>
      <c r="K46" s="108"/>
    </row>
    <row r="47" spans="1:11" s="124" customFormat="1" ht="15.75" customHeight="1">
      <c r="A47" s="99" t="s">
        <v>145</v>
      </c>
      <c r="B47" s="100" t="s">
        <v>85</v>
      </c>
      <c r="C47" s="101"/>
      <c r="D47" s="102"/>
      <c r="E47" s="103"/>
      <c r="F47" s="104"/>
      <c r="G47" s="257" t="s">
        <v>174</v>
      </c>
      <c r="H47" s="257"/>
      <c r="I47" s="257"/>
      <c r="J47" s="257"/>
      <c r="K47" s="108"/>
    </row>
    <row r="48" spans="1:11" s="124" customFormat="1" ht="12.75">
      <c r="A48" s="106" t="s">
        <v>0</v>
      </c>
      <c r="B48" s="106" t="s">
        <v>1</v>
      </c>
      <c r="C48" s="122" t="s">
        <v>38</v>
      </c>
      <c r="D48" s="122" t="s">
        <v>5</v>
      </c>
      <c r="E48" s="123" t="s">
        <v>175</v>
      </c>
      <c r="F48" s="106" t="s">
        <v>176</v>
      </c>
      <c r="G48" s="106" t="s">
        <v>177</v>
      </c>
      <c r="H48" s="106" t="s">
        <v>178</v>
      </c>
      <c r="I48" s="106" t="s">
        <v>179</v>
      </c>
      <c r="J48" s="132" t="s">
        <v>180</v>
      </c>
      <c r="K48" s="133" t="s">
        <v>453</v>
      </c>
    </row>
    <row r="49" spans="1:15" s="124" customFormat="1" ht="12.75">
      <c r="A49" s="134">
        <v>1</v>
      </c>
      <c r="B49" s="135" t="s">
        <v>662</v>
      </c>
      <c r="C49" s="147">
        <v>8303010.5300000003</v>
      </c>
      <c r="D49" s="129" t="s">
        <v>182</v>
      </c>
      <c r="E49" s="130">
        <v>1693.72</v>
      </c>
      <c r="F49" s="131">
        <v>2011</v>
      </c>
      <c r="G49" s="131" t="s">
        <v>184</v>
      </c>
      <c r="H49" s="134" t="s">
        <v>198</v>
      </c>
      <c r="I49" s="134" t="s">
        <v>191</v>
      </c>
      <c r="J49" s="134" t="s">
        <v>253</v>
      </c>
      <c r="K49" s="137" t="s">
        <v>663</v>
      </c>
      <c r="L49" s="136"/>
      <c r="M49" s="136"/>
      <c r="N49" s="136"/>
      <c r="O49" s="136"/>
    </row>
    <row r="50" spans="1:15" s="124" customFormat="1" ht="12.75" customHeight="1">
      <c r="A50" s="134">
        <v>2</v>
      </c>
      <c r="B50" s="135" t="s">
        <v>276</v>
      </c>
      <c r="C50" s="180">
        <v>310000</v>
      </c>
      <c r="D50" s="129" t="s">
        <v>182</v>
      </c>
      <c r="E50" s="130"/>
      <c r="F50" s="131"/>
      <c r="G50" s="134"/>
      <c r="H50" s="134"/>
      <c r="I50" s="134"/>
      <c r="J50" s="134"/>
      <c r="K50" s="138"/>
      <c r="L50" s="128"/>
      <c r="M50" s="128"/>
      <c r="N50" s="128"/>
      <c r="O50" s="128"/>
    </row>
    <row r="51" spans="1:15" s="124" customFormat="1" ht="15.75" customHeight="1">
      <c r="A51" s="108"/>
      <c r="B51" s="108"/>
      <c r="C51" s="108"/>
      <c r="D51" s="110"/>
      <c r="E51" s="108"/>
      <c r="F51" s="108"/>
      <c r="G51" s="108"/>
      <c r="H51" s="108"/>
      <c r="I51" s="108"/>
      <c r="J51" s="108"/>
      <c r="K51" s="108"/>
    </row>
    <row r="52" spans="1:15" s="124" customFormat="1" ht="15.75" customHeight="1">
      <c r="A52" s="108"/>
      <c r="B52" s="108"/>
      <c r="C52" s="108"/>
      <c r="D52" s="110"/>
      <c r="E52" s="108"/>
      <c r="F52" s="108"/>
      <c r="G52" s="108"/>
      <c r="H52" s="108"/>
      <c r="I52" s="108"/>
      <c r="J52" s="108"/>
      <c r="K52" s="108"/>
    </row>
    <row r="53" spans="1:15" s="124" customFormat="1" ht="15.75" customHeight="1">
      <c r="A53" s="99" t="s">
        <v>146</v>
      </c>
      <c r="B53" s="100" t="s">
        <v>279</v>
      </c>
      <c r="C53" s="101"/>
      <c r="D53" s="102"/>
      <c r="E53" s="103"/>
      <c r="F53" s="104"/>
      <c r="G53" s="257" t="s">
        <v>174</v>
      </c>
      <c r="H53" s="257"/>
      <c r="I53" s="257"/>
      <c r="J53" s="257"/>
      <c r="K53" s="108"/>
    </row>
    <row r="54" spans="1:15" s="124" customFormat="1" ht="12.75">
      <c r="A54" s="106" t="s">
        <v>0</v>
      </c>
      <c r="B54" s="106" t="s">
        <v>1</v>
      </c>
      <c r="C54" s="122" t="s">
        <v>38</v>
      </c>
      <c r="D54" s="122" t="s">
        <v>5</v>
      </c>
      <c r="E54" s="123" t="s">
        <v>175</v>
      </c>
      <c r="F54" s="106" t="s">
        <v>176</v>
      </c>
      <c r="G54" s="106" t="s">
        <v>177</v>
      </c>
      <c r="H54" s="106" t="s">
        <v>178</v>
      </c>
      <c r="I54" s="106" t="s">
        <v>179</v>
      </c>
      <c r="J54" s="106" t="s">
        <v>180</v>
      </c>
      <c r="K54" s="133" t="s">
        <v>453</v>
      </c>
    </row>
    <row r="55" spans="1:15" s="124" customFormat="1" ht="12.75">
      <c r="A55" s="104" t="s">
        <v>143</v>
      </c>
      <c r="B55" s="107" t="s">
        <v>280</v>
      </c>
      <c r="C55" s="147">
        <v>741803.82</v>
      </c>
      <c r="D55" s="102" t="s">
        <v>182</v>
      </c>
      <c r="E55" s="103">
        <v>254</v>
      </c>
      <c r="F55" s="104">
        <v>1972</v>
      </c>
      <c r="G55" s="104" t="s">
        <v>281</v>
      </c>
      <c r="H55" s="104" t="s">
        <v>185</v>
      </c>
      <c r="I55" s="104" t="s">
        <v>199</v>
      </c>
      <c r="J55" s="104" t="s">
        <v>187</v>
      </c>
      <c r="K55" s="135"/>
    </row>
    <row r="56" spans="1:15" s="124" customFormat="1" ht="12.75">
      <c r="A56" s="104" t="s">
        <v>144</v>
      </c>
      <c r="B56" s="107" t="s">
        <v>282</v>
      </c>
      <c r="C56" s="179">
        <v>1019157.3</v>
      </c>
      <c r="D56" s="102" t="s">
        <v>182</v>
      </c>
      <c r="E56" s="103">
        <v>108</v>
      </c>
      <c r="F56" s="104">
        <v>2010</v>
      </c>
      <c r="G56" s="104" t="s">
        <v>190</v>
      </c>
      <c r="H56" s="104" t="s">
        <v>283</v>
      </c>
      <c r="I56" s="104"/>
      <c r="J56" s="104" t="s">
        <v>192</v>
      </c>
      <c r="K56" s="135"/>
    </row>
    <row r="57" spans="1:15" s="124" customFormat="1" ht="12.75">
      <c r="A57" s="104" t="s">
        <v>145</v>
      </c>
      <c r="B57" s="107" t="s">
        <v>284</v>
      </c>
      <c r="C57" s="179">
        <v>25306.68</v>
      </c>
      <c r="D57" s="102" t="s">
        <v>182</v>
      </c>
      <c r="E57" s="103">
        <v>154</v>
      </c>
      <c r="F57" s="104">
        <v>1972</v>
      </c>
      <c r="G57" s="104" t="s">
        <v>190</v>
      </c>
      <c r="H57" s="104" t="s">
        <v>285</v>
      </c>
      <c r="I57" s="104" t="s">
        <v>191</v>
      </c>
      <c r="J57" s="104" t="s">
        <v>192</v>
      </c>
      <c r="K57" s="135"/>
    </row>
    <row r="58" spans="1:15" s="124" customFormat="1" ht="12.75">
      <c r="A58" s="104" t="s">
        <v>146</v>
      </c>
      <c r="B58" s="107" t="s">
        <v>286</v>
      </c>
      <c r="C58" s="179">
        <v>566816.51</v>
      </c>
      <c r="D58" s="102" t="s">
        <v>182</v>
      </c>
      <c r="E58" s="103"/>
      <c r="F58" s="104">
        <v>1972</v>
      </c>
      <c r="G58" s="104"/>
      <c r="H58" s="104"/>
      <c r="I58" s="104"/>
      <c r="J58" s="104"/>
      <c r="K58" s="135"/>
    </row>
    <row r="59" spans="1:15" s="124" customFormat="1" ht="12.75">
      <c r="A59" s="104" t="s">
        <v>147</v>
      </c>
      <c r="B59" s="107" t="s">
        <v>287</v>
      </c>
      <c r="C59" s="179">
        <v>133200</v>
      </c>
      <c r="D59" s="102" t="s">
        <v>182</v>
      </c>
      <c r="E59" s="103"/>
      <c r="F59" s="104">
        <v>1972</v>
      </c>
      <c r="G59" s="104"/>
      <c r="H59" s="104"/>
      <c r="I59" s="104"/>
      <c r="J59" s="104"/>
      <c r="K59" s="135"/>
    </row>
    <row r="60" spans="1:15" s="124" customFormat="1" ht="12.75">
      <c r="A60" s="104" t="s">
        <v>202</v>
      </c>
      <c r="B60" s="107" t="s">
        <v>288</v>
      </c>
      <c r="C60" s="180">
        <v>40387</v>
      </c>
      <c r="D60" s="102" t="s">
        <v>182</v>
      </c>
      <c r="E60" s="103"/>
      <c r="F60" s="104"/>
      <c r="G60" s="104"/>
      <c r="H60" s="104"/>
      <c r="I60" s="104"/>
      <c r="J60" s="104"/>
      <c r="K60" s="135"/>
    </row>
    <row r="61" spans="1:15" s="124" customFormat="1" ht="15.75" customHeight="1">
      <c r="A61" s="104" t="s">
        <v>155</v>
      </c>
      <c r="B61" s="107" t="s">
        <v>276</v>
      </c>
      <c r="C61" s="180">
        <v>162614.57</v>
      </c>
      <c r="D61" s="102" t="s">
        <v>182</v>
      </c>
      <c r="E61" s="103"/>
      <c r="F61" s="104"/>
      <c r="G61" s="104"/>
      <c r="H61" s="104"/>
      <c r="I61" s="104"/>
      <c r="J61" s="104"/>
      <c r="K61" s="135"/>
    </row>
    <row r="62" spans="1:15" s="124" customFormat="1" ht="15.75" customHeight="1">
      <c r="A62" s="108"/>
      <c r="B62" s="108"/>
      <c r="C62" s="108"/>
      <c r="D62" s="110"/>
      <c r="E62" s="108"/>
      <c r="F62" s="108"/>
      <c r="G62" s="108"/>
      <c r="H62" s="108"/>
      <c r="I62" s="108"/>
      <c r="J62" s="108"/>
      <c r="K62" s="108"/>
    </row>
    <row r="63" spans="1:15" s="124" customFormat="1" ht="15.75" customHeight="1">
      <c r="A63" s="108"/>
      <c r="B63" s="108"/>
      <c r="C63" s="108"/>
      <c r="D63" s="110"/>
      <c r="E63" s="108"/>
      <c r="F63" s="108"/>
      <c r="G63" s="108"/>
      <c r="H63" s="108"/>
      <c r="I63" s="108"/>
      <c r="J63" s="108"/>
      <c r="K63" s="108"/>
    </row>
    <row r="64" spans="1:15" s="124" customFormat="1" ht="15.75" customHeight="1">
      <c r="A64" s="108"/>
      <c r="B64" s="108"/>
      <c r="C64" s="108"/>
      <c r="D64" s="110"/>
      <c r="E64" s="108"/>
      <c r="F64" s="108"/>
      <c r="G64" s="108"/>
      <c r="H64" s="108"/>
      <c r="I64" s="108"/>
      <c r="J64" s="108"/>
      <c r="K64" s="108"/>
    </row>
    <row r="65" spans="1:11" s="124" customFormat="1" ht="15.75" customHeight="1">
      <c r="A65" s="99" t="s">
        <v>147</v>
      </c>
      <c r="B65" s="100" t="s">
        <v>96</v>
      </c>
      <c r="C65" s="101"/>
      <c r="D65" s="102"/>
      <c r="E65" s="103"/>
      <c r="F65" s="104"/>
      <c r="G65" s="257" t="s">
        <v>174</v>
      </c>
      <c r="H65" s="257"/>
      <c r="I65" s="257"/>
      <c r="J65" s="257"/>
      <c r="K65" s="108"/>
    </row>
    <row r="66" spans="1:11" s="124" customFormat="1" ht="12.75">
      <c r="A66" s="106" t="s">
        <v>0</v>
      </c>
      <c r="B66" s="106" t="s">
        <v>1</v>
      </c>
      <c r="C66" s="122" t="s">
        <v>38</v>
      </c>
      <c r="D66" s="122" t="s">
        <v>5</v>
      </c>
      <c r="E66" s="123" t="s">
        <v>175</v>
      </c>
      <c r="F66" s="106" t="s">
        <v>176</v>
      </c>
      <c r="G66" s="106" t="s">
        <v>177</v>
      </c>
      <c r="H66" s="106" t="s">
        <v>178</v>
      </c>
      <c r="I66" s="106" t="s">
        <v>179</v>
      </c>
      <c r="J66" s="106" t="s">
        <v>180</v>
      </c>
      <c r="K66" s="133" t="s">
        <v>453</v>
      </c>
    </row>
    <row r="67" spans="1:11" s="124" customFormat="1" ht="15.75" customHeight="1">
      <c r="A67" s="104" t="s">
        <v>143</v>
      </c>
      <c r="B67" s="107" t="s">
        <v>289</v>
      </c>
      <c r="C67" s="147">
        <f>E67*2500</f>
        <v>675000</v>
      </c>
      <c r="D67" s="102" t="s">
        <v>189</v>
      </c>
      <c r="E67" s="103">
        <v>270</v>
      </c>
      <c r="F67" s="104">
        <v>1568</v>
      </c>
      <c r="G67" s="104" t="s">
        <v>190</v>
      </c>
      <c r="H67" s="104" t="s">
        <v>285</v>
      </c>
      <c r="I67" s="104" t="s">
        <v>199</v>
      </c>
      <c r="J67" s="104" t="s">
        <v>200</v>
      </c>
      <c r="K67" s="135"/>
    </row>
    <row r="68" spans="1:11" s="124" customFormat="1" ht="15.75" customHeight="1">
      <c r="A68" s="104" t="s">
        <v>144</v>
      </c>
      <c r="B68" s="107" t="s">
        <v>290</v>
      </c>
      <c r="C68" s="179">
        <v>1484.5</v>
      </c>
      <c r="D68" s="102" t="s">
        <v>182</v>
      </c>
      <c r="E68" s="103"/>
      <c r="F68" s="104">
        <v>1995</v>
      </c>
      <c r="G68" s="104"/>
      <c r="H68" s="104"/>
      <c r="I68" s="104"/>
      <c r="J68" s="104"/>
      <c r="K68" s="135"/>
    </row>
    <row r="69" spans="1:11" s="124" customFormat="1" ht="15.75" customHeight="1">
      <c r="A69" s="104" t="s">
        <v>145</v>
      </c>
      <c r="B69" s="107" t="s">
        <v>291</v>
      </c>
      <c r="C69" s="179">
        <v>52913.42</v>
      </c>
      <c r="D69" s="102" t="s">
        <v>182</v>
      </c>
      <c r="E69" s="103"/>
      <c r="F69" s="104">
        <v>2008</v>
      </c>
      <c r="G69" s="104"/>
      <c r="H69" s="104"/>
      <c r="I69" s="104"/>
      <c r="J69" s="104"/>
      <c r="K69" s="135"/>
    </row>
    <row r="70" spans="1:11" s="124" customFormat="1" ht="15.75" customHeight="1">
      <c r="A70" s="104" t="s">
        <v>146</v>
      </c>
      <c r="B70" s="107" t="s">
        <v>292</v>
      </c>
      <c r="C70" s="181">
        <v>685022.4</v>
      </c>
      <c r="D70" s="102" t="s">
        <v>182</v>
      </c>
      <c r="E70" s="103"/>
      <c r="F70" s="104"/>
      <c r="G70" s="104"/>
      <c r="H70" s="104"/>
      <c r="I70" s="104"/>
      <c r="J70" s="104"/>
      <c r="K70" s="135"/>
    </row>
    <row r="71" spans="1:11" s="124" customFormat="1" ht="15.75" customHeight="1">
      <c r="A71" s="104" t="s">
        <v>147</v>
      </c>
      <c r="B71" s="107" t="s">
        <v>276</v>
      </c>
      <c r="C71" s="180">
        <v>29435.41</v>
      </c>
      <c r="D71" s="102" t="s">
        <v>182</v>
      </c>
      <c r="E71" s="103"/>
      <c r="F71" s="104"/>
      <c r="G71" s="104"/>
      <c r="H71" s="104"/>
      <c r="I71" s="104"/>
      <c r="J71" s="104"/>
      <c r="K71" s="135"/>
    </row>
    <row r="72" spans="1:11" s="124" customFormat="1" ht="15.75" customHeight="1">
      <c r="A72" s="108"/>
      <c r="B72" s="108"/>
      <c r="C72" s="108"/>
      <c r="D72" s="110"/>
      <c r="E72" s="108"/>
      <c r="F72" s="108"/>
      <c r="G72" s="108"/>
      <c r="H72" s="108"/>
      <c r="I72" s="108"/>
      <c r="J72" s="108"/>
      <c r="K72" s="108"/>
    </row>
    <row r="73" spans="1:11" s="124" customFormat="1" ht="15.75" customHeight="1">
      <c r="A73" s="108"/>
      <c r="B73" s="108"/>
      <c r="C73" s="108"/>
      <c r="D73" s="110"/>
      <c r="E73" s="108"/>
      <c r="F73" s="108"/>
      <c r="G73" s="108"/>
      <c r="H73" s="108"/>
      <c r="I73" s="108"/>
      <c r="J73" s="108"/>
      <c r="K73" s="108"/>
    </row>
    <row r="74" spans="1:11" s="124" customFormat="1" ht="15.75" customHeight="1">
      <c r="A74" s="99" t="s">
        <v>202</v>
      </c>
      <c r="B74" s="100" t="s">
        <v>102</v>
      </c>
      <c r="C74" s="101"/>
      <c r="D74" s="102"/>
      <c r="E74" s="103"/>
      <c r="F74" s="104"/>
      <c r="G74" s="257" t="s">
        <v>174</v>
      </c>
      <c r="H74" s="257"/>
      <c r="I74" s="257"/>
      <c r="J74" s="257"/>
      <c r="K74" s="108"/>
    </row>
    <row r="75" spans="1:11" s="124" customFormat="1" ht="12.75">
      <c r="A75" s="106" t="s">
        <v>0</v>
      </c>
      <c r="B75" s="106" t="s">
        <v>1</v>
      </c>
      <c r="C75" s="122" t="s">
        <v>38</v>
      </c>
      <c r="D75" s="122" t="s">
        <v>5</v>
      </c>
      <c r="E75" s="123" t="s">
        <v>175</v>
      </c>
      <c r="F75" s="106" t="s">
        <v>176</v>
      </c>
      <c r="G75" s="106" t="s">
        <v>177</v>
      </c>
      <c r="H75" s="106" t="s">
        <v>178</v>
      </c>
      <c r="I75" s="106" t="s">
        <v>179</v>
      </c>
      <c r="J75" s="106" t="s">
        <v>180</v>
      </c>
      <c r="K75" s="133" t="s">
        <v>453</v>
      </c>
    </row>
    <row r="76" spans="1:11" s="124" customFormat="1" ht="15.75" customHeight="1">
      <c r="A76" s="104" t="s">
        <v>143</v>
      </c>
      <c r="B76" s="107" t="s">
        <v>293</v>
      </c>
      <c r="C76" s="147">
        <v>1855978.81</v>
      </c>
      <c r="D76" s="102" t="s">
        <v>189</v>
      </c>
      <c r="E76" s="103">
        <v>623</v>
      </c>
      <c r="F76" s="104" t="s">
        <v>294</v>
      </c>
      <c r="G76" s="104" t="s">
        <v>190</v>
      </c>
      <c r="H76" s="104" t="s">
        <v>185</v>
      </c>
      <c r="I76" s="104" t="s">
        <v>199</v>
      </c>
      <c r="J76" s="104" t="s">
        <v>187</v>
      </c>
      <c r="K76" s="135"/>
    </row>
    <row r="77" spans="1:11" s="124" customFormat="1" ht="15.75" customHeight="1">
      <c r="A77" s="104" t="s">
        <v>144</v>
      </c>
      <c r="B77" s="107" t="s">
        <v>276</v>
      </c>
      <c r="C77" s="180">
        <v>113989.5</v>
      </c>
      <c r="D77" s="102" t="s">
        <v>182</v>
      </c>
      <c r="E77" s="103"/>
      <c r="F77" s="104"/>
      <c r="G77" s="104"/>
      <c r="H77" s="104"/>
      <c r="I77" s="104"/>
      <c r="J77" s="104"/>
      <c r="K77" s="135"/>
    </row>
    <row r="78" spans="1:11" s="124" customFormat="1" ht="15.75" customHeight="1">
      <c r="A78" s="108"/>
      <c r="B78" s="108"/>
      <c r="C78" s="108"/>
      <c r="D78" s="110"/>
      <c r="E78" s="108"/>
      <c r="F78" s="108"/>
      <c r="G78" s="108"/>
      <c r="H78" s="108"/>
      <c r="I78" s="108"/>
      <c r="J78" s="108"/>
      <c r="K78" s="108"/>
    </row>
    <row r="79" spans="1:11" s="124" customFormat="1" ht="15.75" customHeight="1">
      <c r="A79" s="108"/>
      <c r="B79" s="108"/>
      <c r="C79" s="108"/>
      <c r="D79" s="110"/>
      <c r="E79" s="108"/>
      <c r="F79" s="108"/>
      <c r="G79" s="108"/>
      <c r="H79" s="108"/>
      <c r="I79" s="108"/>
      <c r="J79" s="108"/>
      <c r="K79" s="108"/>
    </row>
    <row r="80" spans="1:11" s="124" customFormat="1" ht="15.75" customHeight="1">
      <c r="A80" s="99" t="s">
        <v>155</v>
      </c>
      <c r="B80" s="100" t="s">
        <v>152</v>
      </c>
      <c r="C80" s="101"/>
      <c r="D80" s="102"/>
      <c r="E80" s="103"/>
      <c r="F80" s="104"/>
      <c r="G80" s="257" t="s">
        <v>174</v>
      </c>
      <c r="H80" s="257"/>
      <c r="I80" s="257"/>
      <c r="J80" s="257"/>
      <c r="K80" s="108"/>
    </row>
    <row r="81" spans="1:11" s="124" customFormat="1" ht="12.75">
      <c r="A81" s="106" t="s">
        <v>0</v>
      </c>
      <c r="B81" s="106" t="s">
        <v>1</v>
      </c>
      <c r="C81" s="122" t="s">
        <v>38</v>
      </c>
      <c r="D81" s="122" t="s">
        <v>5</v>
      </c>
      <c r="E81" s="123" t="s">
        <v>175</v>
      </c>
      <c r="F81" s="106" t="s">
        <v>176</v>
      </c>
      <c r="G81" s="106" t="s">
        <v>177</v>
      </c>
      <c r="H81" s="106" t="s">
        <v>178</v>
      </c>
      <c r="I81" s="106" t="s">
        <v>179</v>
      </c>
      <c r="J81" s="106" t="s">
        <v>180</v>
      </c>
      <c r="K81" s="133" t="s">
        <v>453</v>
      </c>
    </row>
    <row r="82" spans="1:11" s="124" customFormat="1" ht="15.75" customHeight="1">
      <c r="A82" s="104" t="s">
        <v>143</v>
      </c>
      <c r="B82" s="107" t="s">
        <v>295</v>
      </c>
      <c r="C82" s="147">
        <v>3969520.68</v>
      </c>
      <c r="D82" s="102" t="s">
        <v>182</v>
      </c>
      <c r="E82" s="103">
        <v>1485</v>
      </c>
      <c r="F82" s="104">
        <v>1996</v>
      </c>
      <c r="G82" s="104" t="s">
        <v>190</v>
      </c>
      <c r="H82" s="104" t="s">
        <v>296</v>
      </c>
      <c r="I82" s="104" t="s">
        <v>199</v>
      </c>
      <c r="J82" s="104" t="s">
        <v>187</v>
      </c>
      <c r="K82" s="135"/>
    </row>
    <row r="83" spans="1:11" s="124" customFormat="1" ht="15.75" customHeight="1">
      <c r="A83" s="104" t="s">
        <v>144</v>
      </c>
      <c r="B83" s="107" t="s">
        <v>297</v>
      </c>
      <c r="C83" s="147">
        <v>5159577.3899999997</v>
      </c>
      <c r="D83" s="102" t="s">
        <v>182</v>
      </c>
      <c r="E83" s="103">
        <v>1295.3599999999999</v>
      </c>
      <c r="F83" s="104">
        <v>2000</v>
      </c>
      <c r="G83" s="104" t="s">
        <v>184</v>
      </c>
      <c r="H83" s="104" t="s">
        <v>198</v>
      </c>
      <c r="I83" s="104" t="s">
        <v>199</v>
      </c>
      <c r="J83" s="104" t="s">
        <v>187</v>
      </c>
      <c r="K83" s="135"/>
    </row>
    <row r="84" spans="1:11" s="124" customFormat="1" ht="15.75" customHeight="1">
      <c r="A84" s="104" t="s">
        <v>145</v>
      </c>
      <c r="B84" s="107" t="s">
        <v>298</v>
      </c>
      <c r="C84" s="147">
        <v>8444362.1899999995</v>
      </c>
      <c r="D84" s="102" t="s">
        <v>182</v>
      </c>
      <c r="E84" s="103">
        <v>2937</v>
      </c>
      <c r="F84" s="104">
        <v>2001</v>
      </c>
      <c r="G84" s="104" t="s">
        <v>205</v>
      </c>
      <c r="H84" s="104" t="s">
        <v>198</v>
      </c>
      <c r="I84" s="104" t="s">
        <v>191</v>
      </c>
      <c r="J84" s="104" t="s">
        <v>192</v>
      </c>
      <c r="K84" s="135"/>
    </row>
    <row r="85" spans="1:11" s="124" customFormat="1" ht="15.75" customHeight="1">
      <c r="A85" s="104" t="s">
        <v>146</v>
      </c>
      <c r="B85" s="107" t="s">
        <v>299</v>
      </c>
      <c r="C85" s="147">
        <v>8724451.7100000009</v>
      </c>
      <c r="D85" s="102" t="s">
        <v>182</v>
      </c>
      <c r="E85" s="103">
        <v>3053</v>
      </c>
      <c r="F85" s="104">
        <v>2008</v>
      </c>
      <c r="G85" s="104" t="s">
        <v>205</v>
      </c>
      <c r="H85" s="104" t="s">
        <v>198</v>
      </c>
      <c r="I85" s="104" t="s">
        <v>191</v>
      </c>
      <c r="J85" s="104" t="s">
        <v>192</v>
      </c>
      <c r="K85" s="135"/>
    </row>
    <row r="86" spans="1:11" s="124" customFormat="1" ht="15.75" customHeight="1">
      <c r="A86" s="104" t="s">
        <v>147</v>
      </c>
      <c r="B86" s="107" t="s">
        <v>276</v>
      </c>
      <c r="C86" s="180">
        <v>1807821.66</v>
      </c>
      <c r="D86" s="102" t="s">
        <v>182</v>
      </c>
      <c r="E86" s="103"/>
      <c r="F86" s="104"/>
      <c r="G86" s="104"/>
      <c r="H86" s="104"/>
      <c r="I86" s="104"/>
      <c r="J86" s="104"/>
      <c r="K86" s="135"/>
    </row>
    <row r="87" spans="1:11" s="124" customFormat="1" ht="15.75" customHeight="1">
      <c r="A87" s="108"/>
      <c r="B87" s="108"/>
      <c r="C87" s="108"/>
      <c r="D87" s="110"/>
      <c r="E87" s="108"/>
      <c r="F87" s="108"/>
      <c r="G87" s="108"/>
      <c r="H87" s="108"/>
      <c r="I87" s="108"/>
      <c r="J87" s="108"/>
      <c r="K87" s="108"/>
    </row>
    <row r="88" spans="1:11" s="124" customFormat="1" ht="15.75" customHeight="1">
      <c r="A88" s="108"/>
      <c r="B88" s="108"/>
      <c r="C88" s="108"/>
      <c r="D88" s="110"/>
      <c r="E88" s="108"/>
      <c r="F88" s="108"/>
      <c r="G88" s="108"/>
      <c r="H88" s="108"/>
      <c r="I88" s="108"/>
      <c r="J88" s="108"/>
      <c r="K88" s="108"/>
    </row>
    <row r="89" spans="1:11" s="124" customFormat="1" ht="15.75" customHeight="1">
      <c r="A89" s="99" t="s">
        <v>154</v>
      </c>
      <c r="B89" s="100" t="s">
        <v>114</v>
      </c>
      <c r="C89" s="101"/>
      <c r="D89" s="102"/>
      <c r="E89" s="103"/>
      <c r="F89" s="104"/>
      <c r="G89" s="257" t="s">
        <v>174</v>
      </c>
      <c r="H89" s="257"/>
      <c r="I89" s="257"/>
      <c r="J89" s="257"/>
      <c r="K89" s="108"/>
    </row>
    <row r="90" spans="1:11" s="124" customFormat="1" ht="12.75">
      <c r="A90" s="106" t="s">
        <v>0</v>
      </c>
      <c r="B90" s="106" t="s">
        <v>1</v>
      </c>
      <c r="C90" s="122" t="s">
        <v>38</v>
      </c>
      <c r="D90" s="122" t="s">
        <v>5</v>
      </c>
      <c r="E90" s="123" t="s">
        <v>175</v>
      </c>
      <c r="F90" s="106" t="s">
        <v>176</v>
      </c>
      <c r="G90" s="106" t="s">
        <v>177</v>
      </c>
      <c r="H90" s="106" t="s">
        <v>178</v>
      </c>
      <c r="I90" s="106" t="s">
        <v>179</v>
      </c>
      <c r="J90" s="106" t="s">
        <v>180</v>
      </c>
      <c r="K90" s="133" t="s">
        <v>453</v>
      </c>
    </row>
    <row r="91" spans="1:11" s="124" customFormat="1" ht="15.75" customHeight="1">
      <c r="A91" s="104" t="s">
        <v>143</v>
      </c>
      <c r="B91" s="107" t="s">
        <v>300</v>
      </c>
      <c r="C91" s="258">
        <v>3723154</v>
      </c>
      <c r="D91" s="259" t="s">
        <v>182</v>
      </c>
      <c r="E91" s="103">
        <v>1076.4000000000001</v>
      </c>
      <c r="F91" s="104">
        <v>1967</v>
      </c>
      <c r="G91" s="104" t="s">
        <v>190</v>
      </c>
      <c r="H91" s="104" t="s">
        <v>285</v>
      </c>
      <c r="I91" s="104" t="s">
        <v>191</v>
      </c>
      <c r="J91" s="104" t="s">
        <v>192</v>
      </c>
      <c r="K91" s="135"/>
    </row>
    <row r="92" spans="1:11" s="124" customFormat="1" ht="15.75" customHeight="1">
      <c r="A92" s="104" t="s">
        <v>144</v>
      </c>
      <c r="B92" s="107" t="s">
        <v>301</v>
      </c>
      <c r="C92" s="258"/>
      <c r="D92" s="259"/>
      <c r="E92" s="103">
        <v>348.54</v>
      </c>
      <c r="F92" s="104">
        <v>1991</v>
      </c>
      <c r="G92" s="104" t="s">
        <v>190</v>
      </c>
      <c r="H92" s="104" t="s">
        <v>285</v>
      </c>
      <c r="I92" s="104" t="s">
        <v>186</v>
      </c>
      <c r="J92" s="104" t="s">
        <v>192</v>
      </c>
      <c r="K92" s="135"/>
    </row>
    <row r="93" spans="1:11" s="124" customFormat="1" ht="15.75" customHeight="1">
      <c r="A93" s="104" t="s">
        <v>145</v>
      </c>
      <c r="B93" s="107" t="s">
        <v>276</v>
      </c>
      <c r="C93" s="180">
        <v>547293.91</v>
      </c>
      <c r="D93" s="102" t="s">
        <v>182</v>
      </c>
      <c r="E93" s="103"/>
      <c r="F93" s="104"/>
      <c r="G93" s="104"/>
      <c r="H93" s="104"/>
      <c r="I93" s="104"/>
      <c r="J93" s="104"/>
      <c r="K93" s="135"/>
    </row>
    <row r="94" spans="1:11" s="124" customFormat="1" ht="15.75" customHeight="1">
      <c r="A94" s="108"/>
      <c r="B94" s="108"/>
      <c r="C94" s="111"/>
      <c r="D94" s="112"/>
      <c r="E94" s="108"/>
      <c r="F94" s="108"/>
      <c r="G94" s="108"/>
      <c r="H94" s="108"/>
      <c r="I94" s="108"/>
      <c r="J94" s="108"/>
      <c r="K94" s="108"/>
    </row>
    <row r="95" spans="1:11" s="124" customFormat="1" ht="15.75" customHeight="1">
      <c r="A95" s="108"/>
      <c r="B95" s="108"/>
      <c r="C95" s="108"/>
      <c r="D95" s="110"/>
      <c r="E95" s="108"/>
      <c r="F95" s="108"/>
      <c r="G95" s="108"/>
      <c r="H95" s="108"/>
      <c r="I95" s="108"/>
      <c r="J95" s="108"/>
      <c r="K95" s="108"/>
    </row>
    <row r="96" spans="1:11" s="124" customFormat="1" ht="15.75" customHeight="1">
      <c r="A96" s="99" t="s">
        <v>156</v>
      </c>
      <c r="B96" s="100" t="s">
        <v>121</v>
      </c>
      <c r="C96" s="101"/>
      <c r="D96" s="102"/>
      <c r="E96" s="103"/>
      <c r="F96" s="104"/>
      <c r="G96" s="257" t="s">
        <v>174</v>
      </c>
      <c r="H96" s="257"/>
      <c r="I96" s="257"/>
      <c r="J96" s="257"/>
      <c r="K96" s="108"/>
    </row>
    <row r="97" spans="1:11" s="124" customFormat="1" ht="12.75">
      <c r="A97" s="106" t="s">
        <v>0</v>
      </c>
      <c r="B97" s="106" t="s">
        <v>1</v>
      </c>
      <c r="C97" s="122" t="s">
        <v>38</v>
      </c>
      <c r="D97" s="122" t="s">
        <v>5</v>
      </c>
      <c r="E97" s="123" t="s">
        <v>175</v>
      </c>
      <c r="F97" s="106" t="s">
        <v>176</v>
      </c>
      <c r="G97" s="106" t="s">
        <v>177</v>
      </c>
      <c r="H97" s="106" t="s">
        <v>178</v>
      </c>
      <c r="I97" s="106" t="s">
        <v>179</v>
      </c>
      <c r="J97" s="106" t="s">
        <v>180</v>
      </c>
      <c r="K97" s="133" t="s">
        <v>453</v>
      </c>
    </row>
    <row r="98" spans="1:11" s="124" customFormat="1" ht="15.75" customHeight="1">
      <c r="A98" s="104" t="s">
        <v>143</v>
      </c>
      <c r="B98" s="107" t="s">
        <v>302</v>
      </c>
      <c r="C98" s="147">
        <v>3599250</v>
      </c>
      <c r="D98" s="102" t="s">
        <v>189</v>
      </c>
      <c r="E98" s="103">
        <v>1439.7</v>
      </c>
      <c r="F98" s="104">
        <v>1700</v>
      </c>
      <c r="G98" s="104" t="s">
        <v>184</v>
      </c>
      <c r="H98" s="104" t="s">
        <v>285</v>
      </c>
      <c r="I98" s="104" t="s">
        <v>199</v>
      </c>
      <c r="J98" s="104" t="s">
        <v>200</v>
      </c>
      <c r="K98" s="135"/>
    </row>
    <row r="99" spans="1:11" s="124" customFormat="1" ht="15.75" customHeight="1">
      <c r="A99" s="104" t="s">
        <v>144</v>
      </c>
      <c r="B99" s="107" t="s">
        <v>303</v>
      </c>
      <c r="C99" s="180">
        <v>9300</v>
      </c>
      <c r="D99" s="102" t="s">
        <v>182</v>
      </c>
      <c r="E99" s="103"/>
      <c r="F99" s="104"/>
      <c r="G99" s="104"/>
      <c r="H99" s="104"/>
      <c r="I99" s="104"/>
      <c r="J99" s="104"/>
      <c r="K99" s="135"/>
    </row>
    <row r="100" spans="1:11" s="124" customFormat="1" ht="15.75" customHeight="1">
      <c r="A100" s="104" t="s">
        <v>145</v>
      </c>
      <c r="B100" s="107" t="s">
        <v>276</v>
      </c>
      <c r="C100" s="180">
        <v>144532.54999999999</v>
      </c>
      <c r="D100" s="102" t="s">
        <v>182</v>
      </c>
      <c r="E100" s="103"/>
      <c r="F100" s="104"/>
      <c r="G100" s="104"/>
      <c r="H100" s="104"/>
      <c r="I100" s="104"/>
      <c r="J100" s="104"/>
      <c r="K100" s="135"/>
    </row>
    <row r="101" spans="1:11" s="124" customFormat="1" ht="15.75" customHeight="1">
      <c r="A101" s="108"/>
      <c r="B101" s="108"/>
      <c r="C101" s="108"/>
      <c r="D101" s="110"/>
      <c r="E101" s="108"/>
      <c r="F101" s="108"/>
      <c r="G101" s="108"/>
      <c r="H101" s="108"/>
      <c r="I101" s="108"/>
      <c r="J101" s="108"/>
      <c r="K101" s="108"/>
    </row>
    <row r="102" spans="1:11" s="124" customFormat="1" ht="15.75" customHeight="1">
      <c r="A102" s="108"/>
      <c r="B102" s="108"/>
      <c r="C102" s="108"/>
      <c r="D102" s="110"/>
      <c r="E102" s="108"/>
      <c r="F102" s="108"/>
      <c r="G102" s="108"/>
      <c r="H102" s="108"/>
      <c r="I102" s="108"/>
      <c r="J102" s="108"/>
      <c r="K102" s="108"/>
    </row>
    <row r="103" spans="1:11" s="124" customFormat="1" ht="15.75" customHeight="1">
      <c r="A103" s="99" t="s">
        <v>157</v>
      </c>
      <c r="B103" s="100" t="s">
        <v>126</v>
      </c>
      <c r="C103" s="101"/>
      <c r="D103" s="102"/>
      <c r="E103" s="103"/>
      <c r="F103" s="104"/>
      <c r="G103" s="257" t="s">
        <v>174</v>
      </c>
      <c r="H103" s="257"/>
      <c r="I103" s="257"/>
      <c r="J103" s="257"/>
      <c r="K103" s="108"/>
    </row>
    <row r="104" spans="1:11" s="124" customFormat="1" ht="12.75">
      <c r="A104" s="106" t="s">
        <v>0</v>
      </c>
      <c r="B104" s="106" t="s">
        <v>1</v>
      </c>
      <c r="C104" s="122" t="s">
        <v>38</v>
      </c>
      <c r="D104" s="122" t="s">
        <v>5</v>
      </c>
      <c r="E104" s="123" t="s">
        <v>175</v>
      </c>
      <c r="F104" s="106" t="s">
        <v>176</v>
      </c>
      <c r="G104" s="106" t="s">
        <v>177</v>
      </c>
      <c r="H104" s="106" t="s">
        <v>178</v>
      </c>
      <c r="I104" s="106" t="s">
        <v>179</v>
      </c>
      <c r="J104" s="106" t="s">
        <v>180</v>
      </c>
      <c r="K104" s="133" t="s">
        <v>453</v>
      </c>
    </row>
    <row r="105" spans="1:11" s="124" customFormat="1" ht="15.75" customHeight="1">
      <c r="A105" s="104" t="s">
        <v>143</v>
      </c>
      <c r="B105" s="107" t="s">
        <v>304</v>
      </c>
      <c r="C105" s="147">
        <v>2093834.82</v>
      </c>
      <c r="D105" s="102" t="s">
        <v>182</v>
      </c>
      <c r="E105" s="103">
        <v>697.42</v>
      </c>
      <c r="F105" s="104">
        <v>1905</v>
      </c>
      <c r="G105" s="104" t="s">
        <v>190</v>
      </c>
      <c r="H105" s="104" t="s">
        <v>305</v>
      </c>
      <c r="I105" s="104" t="s">
        <v>199</v>
      </c>
      <c r="J105" s="104" t="s">
        <v>200</v>
      </c>
      <c r="K105" s="135"/>
    </row>
    <row r="106" spans="1:11" s="124" customFormat="1" ht="15.75" customHeight="1">
      <c r="A106" s="104"/>
      <c r="B106" s="107" t="s">
        <v>306</v>
      </c>
      <c r="C106" s="179">
        <v>3346.13</v>
      </c>
      <c r="D106" s="102" t="s">
        <v>182</v>
      </c>
      <c r="E106" s="103"/>
      <c r="F106" s="104"/>
      <c r="G106" s="104"/>
      <c r="H106" s="104"/>
      <c r="I106" s="104"/>
      <c r="J106" s="104"/>
      <c r="K106" s="135"/>
    </row>
    <row r="107" spans="1:11" s="124" customFormat="1" ht="15.75" customHeight="1">
      <c r="A107" s="104" t="s">
        <v>144</v>
      </c>
      <c r="B107" s="107" t="s">
        <v>307</v>
      </c>
      <c r="C107" s="179">
        <v>49995</v>
      </c>
      <c r="D107" s="102" t="s">
        <v>182</v>
      </c>
      <c r="E107" s="103">
        <v>60</v>
      </c>
      <c r="F107" s="104">
        <v>1905</v>
      </c>
      <c r="G107" s="104" t="s">
        <v>190</v>
      </c>
      <c r="H107" s="104" t="s">
        <v>185</v>
      </c>
      <c r="I107" s="104" t="s">
        <v>199</v>
      </c>
      <c r="J107" s="104" t="s">
        <v>200</v>
      </c>
      <c r="K107" s="135"/>
    </row>
    <row r="108" spans="1:11" s="124" customFormat="1" ht="15.75" customHeight="1">
      <c r="A108" s="104" t="s">
        <v>145</v>
      </c>
      <c r="B108" s="107" t="s">
        <v>276</v>
      </c>
      <c r="C108" s="180">
        <v>252348.53</v>
      </c>
      <c r="D108" s="102" t="s">
        <v>182</v>
      </c>
      <c r="E108" s="103"/>
      <c r="F108" s="104"/>
      <c r="G108" s="104"/>
      <c r="H108" s="104"/>
      <c r="I108" s="104"/>
      <c r="J108" s="104"/>
      <c r="K108" s="135"/>
    </row>
    <row r="109" spans="1:11" s="124" customFormat="1" ht="15.75" customHeight="1">
      <c r="A109" s="108"/>
      <c r="B109" s="108"/>
      <c r="C109" s="108"/>
      <c r="D109" s="110"/>
      <c r="E109" s="108"/>
      <c r="F109" s="108"/>
      <c r="G109" s="108"/>
      <c r="H109" s="108"/>
      <c r="I109" s="108"/>
      <c r="J109" s="108"/>
      <c r="K109" s="108"/>
    </row>
    <row r="110" spans="1:11" s="124" customFormat="1" ht="15.75" customHeight="1">
      <c r="A110" s="108"/>
      <c r="B110" s="108"/>
      <c r="C110" s="108"/>
      <c r="D110" s="110"/>
      <c r="E110" s="108"/>
      <c r="F110" s="108"/>
      <c r="G110" s="108"/>
      <c r="H110" s="108"/>
      <c r="I110" s="108"/>
      <c r="J110" s="108"/>
      <c r="K110" s="108"/>
    </row>
    <row r="111" spans="1:11" s="124" customFormat="1" ht="15.75" customHeight="1">
      <c r="A111" s="99" t="s">
        <v>158</v>
      </c>
      <c r="B111" s="100" t="s">
        <v>129</v>
      </c>
      <c r="C111" s="101"/>
      <c r="D111" s="102"/>
      <c r="E111" s="103"/>
      <c r="F111" s="104"/>
      <c r="G111" s="257" t="s">
        <v>174</v>
      </c>
      <c r="H111" s="257"/>
      <c r="I111" s="257"/>
      <c r="J111" s="257"/>
      <c r="K111" s="108"/>
    </row>
    <row r="112" spans="1:11" s="124" customFormat="1" ht="12.75">
      <c r="A112" s="106" t="s">
        <v>0</v>
      </c>
      <c r="B112" s="106" t="s">
        <v>1</v>
      </c>
      <c r="C112" s="122" t="s">
        <v>38</v>
      </c>
      <c r="D112" s="122" t="s">
        <v>5</v>
      </c>
      <c r="E112" s="123" t="s">
        <v>175</v>
      </c>
      <c r="F112" s="106" t="s">
        <v>176</v>
      </c>
      <c r="G112" s="106" t="s">
        <v>177</v>
      </c>
      <c r="H112" s="106" t="s">
        <v>178</v>
      </c>
      <c r="I112" s="106" t="s">
        <v>179</v>
      </c>
      <c r="J112" s="106" t="s">
        <v>180</v>
      </c>
      <c r="K112" s="133" t="s">
        <v>453</v>
      </c>
    </row>
    <row r="113" spans="1:24" s="124" customFormat="1" ht="15.75" customHeight="1">
      <c r="A113" s="104" t="s">
        <v>143</v>
      </c>
      <c r="B113" s="107" t="s">
        <v>308</v>
      </c>
      <c r="C113" s="147">
        <f>E113*2500</f>
        <v>1165000</v>
      </c>
      <c r="D113" s="102" t="s">
        <v>189</v>
      </c>
      <c r="E113" s="103">
        <v>466</v>
      </c>
      <c r="F113" s="104" t="s">
        <v>309</v>
      </c>
      <c r="G113" s="104" t="s">
        <v>190</v>
      </c>
      <c r="H113" s="104" t="s">
        <v>285</v>
      </c>
      <c r="I113" s="104" t="s">
        <v>199</v>
      </c>
      <c r="J113" s="104" t="s">
        <v>200</v>
      </c>
      <c r="K113" s="135"/>
    </row>
    <row r="114" spans="1:24" s="124" customFormat="1" ht="15.75" customHeight="1">
      <c r="A114" s="104" t="s">
        <v>144</v>
      </c>
      <c r="B114" s="107" t="s">
        <v>310</v>
      </c>
      <c r="C114" s="147">
        <f>E114*2500</f>
        <v>2010000</v>
      </c>
      <c r="D114" s="102" t="s">
        <v>189</v>
      </c>
      <c r="E114" s="103">
        <v>804</v>
      </c>
      <c r="F114" s="104" t="s">
        <v>309</v>
      </c>
      <c r="G114" s="104" t="s">
        <v>190</v>
      </c>
      <c r="H114" s="104" t="s">
        <v>285</v>
      </c>
      <c r="I114" s="104" t="s">
        <v>191</v>
      </c>
      <c r="J114" s="104" t="s">
        <v>192</v>
      </c>
      <c r="K114" s="135"/>
    </row>
    <row r="115" spans="1:24" s="124" customFormat="1" ht="15.75" customHeight="1">
      <c r="A115" s="104" t="s">
        <v>145</v>
      </c>
      <c r="B115" s="107" t="s">
        <v>311</v>
      </c>
      <c r="C115" s="179">
        <v>55106.850000000006</v>
      </c>
      <c r="D115" s="102" t="s">
        <v>182</v>
      </c>
      <c r="E115" s="103"/>
      <c r="F115" s="104"/>
      <c r="G115" s="104"/>
      <c r="H115" s="104"/>
      <c r="I115" s="104"/>
      <c r="J115" s="104"/>
      <c r="K115" s="135"/>
    </row>
    <row r="116" spans="1:24" s="124" customFormat="1" ht="15.75" customHeight="1">
      <c r="A116" s="104" t="s">
        <v>146</v>
      </c>
      <c r="B116" s="107" t="s">
        <v>276</v>
      </c>
      <c r="C116" s="180">
        <v>397766.75</v>
      </c>
      <c r="D116" s="102" t="s">
        <v>312</v>
      </c>
      <c r="E116" s="103"/>
      <c r="F116" s="104"/>
      <c r="G116" s="104"/>
      <c r="H116" s="104"/>
      <c r="I116" s="104"/>
      <c r="J116" s="104"/>
      <c r="K116" s="135"/>
    </row>
    <row r="117" spans="1:24" s="124" customFormat="1" ht="15.75" customHeight="1">
      <c r="A117" s="108"/>
      <c r="B117" s="108"/>
      <c r="C117" s="108"/>
      <c r="D117" s="110"/>
      <c r="E117" s="108"/>
      <c r="F117" s="108"/>
      <c r="G117" s="108"/>
      <c r="H117" s="108"/>
      <c r="I117" s="108"/>
      <c r="J117" s="108"/>
      <c r="K117" s="108"/>
    </row>
    <row r="118" spans="1:24" s="124" customFormat="1" ht="15.75" customHeight="1">
      <c r="A118" s="108"/>
      <c r="B118" s="108"/>
      <c r="C118" s="108"/>
      <c r="D118" s="110"/>
      <c r="E118" s="108"/>
      <c r="F118" s="108"/>
      <c r="G118" s="108"/>
      <c r="H118" s="108"/>
      <c r="I118" s="108"/>
      <c r="J118" s="108"/>
      <c r="K118" s="108"/>
    </row>
    <row r="119" spans="1:24" s="124" customFormat="1" ht="15.75" customHeight="1">
      <c r="A119" s="99" t="s">
        <v>159</v>
      </c>
      <c r="B119" s="100" t="s">
        <v>313</v>
      </c>
      <c r="C119" s="101"/>
      <c r="D119" s="102"/>
      <c r="E119" s="103"/>
      <c r="F119" s="104"/>
      <c r="G119" s="257" t="s">
        <v>174</v>
      </c>
      <c r="H119" s="257"/>
      <c r="I119" s="257"/>
      <c r="J119" s="257"/>
      <c r="K119" s="107"/>
    </row>
    <row r="120" spans="1:24" s="124" customFormat="1" ht="12.75">
      <c r="A120" s="106" t="s">
        <v>0</v>
      </c>
      <c r="B120" s="106" t="s">
        <v>1</v>
      </c>
      <c r="C120" s="122" t="s">
        <v>38</v>
      </c>
      <c r="D120" s="122" t="s">
        <v>5</v>
      </c>
      <c r="E120" s="123" t="s">
        <v>175</v>
      </c>
      <c r="F120" s="106" t="s">
        <v>176</v>
      </c>
      <c r="G120" s="106" t="s">
        <v>177</v>
      </c>
      <c r="H120" s="106" t="s">
        <v>178</v>
      </c>
      <c r="I120" s="106" t="s">
        <v>179</v>
      </c>
      <c r="J120" s="106" t="s">
        <v>180</v>
      </c>
      <c r="K120" s="133" t="s">
        <v>453</v>
      </c>
    </row>
    <row r="121" spans="1:24" s="124" customFormat="1" ht="12.75">
      <c r="A121" s="113" t="s">
        <v>156</v>
      </c>
      <c r="B121" s="114" t="s">
        <v>328</v>
      </c>
      <c r="C121" s="147">
        <f t="shared" ref="C121" si="1">E121*1500</f>
        <v>107700</v>
      </c>
      <c r="D121" s="115" t="s">
        <v>189</v>
      </c>
      <c r="E121" s="116">
        <v>71.8</v>
      </c>
      <c r="F121" s="113">
        <v>1980</v>
      </c>
      <c r="G121" s="113" t="s">
        <v>329</v>
      </c>
      <c r="H121" s="113" t="s">
        <v>199</v>
      </c>
      <c r="I121" s="113" t="s">
        <v>187</v>
      </c>
      <c r="J121" s="113" t="s">
        <v>187</v>
      </c>
      <c r="K121" s="114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</row>
    <row r="122" spans="1:24" s="124" customFormat="1" ht="12.75">
      <c r="A122" s="113" t="s">
        <v>159</v>
      </c>
      <c r="B122" s="114" t="s">
        <v>332</v>
      </c>
      <c r="C122" s="147">
        <v>711203.86</v>
      </c>
      <c r="D122" s="115" t="s">
        <v>182</v>
      </c>
      <c r="E122" s="116">
        <v>71.8</v>
      </c>
      <c r="F122" s="113">
        <v>1992</v>
      </c>
      <c r="G122" s="113" t="s">
        <v>333</v>
      </c>
      <c r="H122" s="113" t="s">
        <v>205</v>
      </c>
      <c r="I122" s="113" t="s">
        <v>205</v>
      </c>
      <c r="J122" s="113" t="s">
        <v>187</v>
      </c>
      <c r="K122" s="114" t="s">
        <v>334</v>
      </c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</row>
    <row r="123" spans="1:24" s="124" customFormat="1" ht="12.75">
      <c r="A123" s="113" t="s">
        <v>215</v>
      </c>
      <c r="B123" s="114" t="s">
        <v>335</v>
      </c>
      <c r="C123" s="147">
        <v>328698.40999999997</v>
      </c>
      <c r="D123" s="115" t="s">
        <v>182</v>
      </c>
      <c r="E123" s="116"/>
      <c r="F123" s="113"/>
      <c r="G123" s="113"/>
      <c r="H123" s="113"/>
      <c r="I123" s="113"/>
      <c r="J123" s="113"/>
      <c r="K123" s="114" t="s">
        <v>336</v>
      </c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</row>
    <row r="124" spans="1:24" s="124" customFormat="1" ht="12.75">
      <c r="A124" s="113" t="s">
        <v>219</v>
      </c>
      <c r="B124" s="114" t="s">
        <v>337</v>
      </c>
      <c r="C124" s="147">
        <v>266097</v>
      </c>
      <c r="D124" s="115" t="s">
        <v>182</v>
      </c>
      <c r="E124" s="116">
        <v>65.2</v>
      </c>
      <c r="F124" s="113">
        <v>1996</v>
      </c>
      <c r="G124" s="113" t="s">
        <v>190</v>
      </c>
      <c r="H124" s="113" t="s">
        <v>205</v>
      </c>
      <c r="I124" s="113" t="s">
        <v>205</v>
      </c>
      <c r="J124" s="113" t="s">
        <v>187</v>
      </c>
      <c r="K124" s="114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</row>
    <row r="125" spans="1:24" s="124" customFormat="1" ht="12.75">
      <c r="A125" s="113" t="s">
        <v>221</v>
      </c>
      <c r="B125" s="114" t="s">
        <v>338</v>
      </c>
      <c r="C125" s="147">
        <f t="shared" ref="C125:C126" si="2">E125*2500</f>
        <v>301125</v>
      </c>
      <c r="D125" s="115" t="s">
        <v>189</v>
      </c>
      <c r="E125" s="116">
        <v>120.45</v>
      </c>
      <c r="F125" s="113">
        <v>1990</v>
      </c>
      <c r="G125" s="113" t="s">
        <v>190</v>
      </c>
      <c r="H125" s="113" t="s">
        <v>339</v>
      </c>
      <c r="I125" s="113" t="s">
        <v>199</v>
      </c>
      <c r="J125" s="113" t="s">
        <v>187</v>
      </c>
      <c r="K125" s="114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</row>
    <row r="126" spans="1:24" s="124" customFormat="1" ht="12.75">
      <c r="A126" s="113" t="s">
        <v>224</v>
      </c>
      <c r="B126" s="114" t="s">
        <v>340</v>
      </c>
      <c r="C126" s="147">
        <f t="shared" si="2"/>
        <v>194800</v>
      </c>
      <c r="D126" s="115" t="s">
        <v>189</v>
      </c>
      <c r="E126" s="116">
        <v>77.92</v>
      </c>
      <c r="F126" s="113">
        <v>1993</v>
      </c>
      <c r="G126" s="113" t="s">
        <v>190</v>
      </c>
      <c r="H126" s="113" t="s">
        <v>339</v>
      </c>
      <c r="I126" s="113" t="s">
        <v>199</v>
      </c>
      <c r="J126" s="113" t="s">
        <v>187</v>
      </c>
      <c r="K126" s="114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</row>
    <row r="127" spans="1:24" s="124" customFormat="1" ht="12.75">
      <c r="A127" s="104" t="s">
        <v>150</v>
      </c>
      <c r="B127" s="107" t="s">
        <v>254</v>
      </c>
      <c r="C127" s="147">
        <f>E127*2500</f>
        <v>2752500</v>
      </c>
      <c r="D127" s="102" t="s">
        <v>189</v>
      </c>
      <c r="E127" s="103">
        <v>1101</v>
      </c>
      <c r="F127" s="104" t="s">
        <v>255</v>
      </c>
      <c r="G127" s="104" t="s">
        <v>198</v>
      </c>
      <c r="H127" s="104" t="s">
        <v>191</v>
      </c>
      <c r="I127" s="104" t="s">
        <v>256</v>
      </c>
      <c r="J127" s="104" t="s">
        <v>192</v>
      </c>
      <c r="K127" s="137"/>
    </row>
    <row r="128" spans="1:24" s="124" customFormat="1" ht="12.75">
      <c r="A128" s="113" t="s">
        <v>230</v>
      </c>
      <c r="B128" s="114" t="s">
        <v>343</v>
      </c>
      <c r="C128" s="147">
        <v>709815.33</v>
      </c>
      <c r="D128" s="115" t="s">
        <v>182</v>
      </c>
      <c r="E128" s="116">
        <v>246.26</v>
      </c>
      <c r="F128" s="113">
        <v>2011</v>
      </c>
      <c r="G128" s="113" t="s">
        <v>190</v>
      </c>
      <c r="H128" s="113" t="s">
        <v>283</v>
      </c>
      <c r="I128" s="113" t="s">
        <v>283</v>
      </c>
      <c r="J128" s="113" t="s">
        <v>200</v>
      </c>
      <c r="K128" s="114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</row>
    <row r="129" spans="1:24" s="124" customFormat="1" ht="12.75">
      <c r="A129" s="113" t="s">
        <v>232</v>
      </c>
      <c r="B129" s="114" t="s">
        <v>344</v>
      </c>
      <c r="C129" s="147">
        <v>278771.68</v>
      </c>
      <c r="D129" s="115" t="s">
        <v>182</v>
      </c>
      <c r="E129" s="116">
        <v>50</v>
      </c>
      <c r="F129" s="113">
        <v>2000</v>
      </c>
      <c r="G129" s="113" t="s">
        <v>190</v>
      </c>
      <c r="H129" s="113" t="s">
        <v>205</v>
      </c>
      <c r="I129" s="113" t="s">
        <v>205</v>
      </c>
      <c r="J129" s="113" t="s">
        <v>192</v>
      </c>
      <c r="K129" s="114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</row>
    <row r="130" spans="1:24" s="124" customFormat="1" ht="12.75">
      <c r="A130" s="113" t="s">
        <v>234</v>
      </c>
      <c r="B130" s="114" t="s">
        <v>345</v>
      </c>
      <c r="C130" s="147">
        <f>E130*2800</f>
        <v>370356</v>
      </c>
      <c r="D130" s="115" t="s">
        <v>189</v>
      </c>
      <c r="E130" s="116">
        <v>132.27000000000001</v>
      </c>
      <c r="F130" s="113">
        <v>1900</v>
      </c>
      <c r="G130" s="113" t="s">
        <v>190</v>
      </c>
      <c r="H130" s="113" t="s">
        <v>256</v>
      </c>
      <c r="I130" s="113" t="s">
        <v>256</v>
      </c>
      <c r="J130" s="113" t="s">
        <v>200</v>
      </c>
      <c r="K130" s="114" t="s">
        <v>346</v>
      </c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</row>
    <row r="131" spans="1:24" s="124" customFormat="1" ht="12.75">
      <c r="A131" s="113" t="s">
        <v>240</v>
      </c>
      <c r="B131" s="117" t="s">
        <v>347</v>
      </c>
      <c r="C131" s="147">
        <f>E131*2800</f>
        <v>443604</v>
      </c>
      <c r="D131" s="115" t="s">
        <v>189</v>
      </c>
      <c r="E131" s="118">
        <v>158.43</v>
      </c>
      <c r="F131" s="118" t="s">
        <v>348</v>
      </c>
      <c r="G131" s="113" t="s">
        <v>190</v>
      </c>
      <c r="H131" s="113" t="s">
        <v>256</v>
      </c>
      <c r="I131" s="113" t="s">
        <v>256</v>
      </c>
      <c r="J131" s="113" t="s">
        <v>200</v>
      </c>
      <c r="K131" s="119" t="s">
        <v>349</v>
      </c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</row>
    <row r="132" spans="1:24" s="124" customFormat="1" ht="12.75">
      <c r="A132" s="113" t="s">
        <v>242</v>
      </c>
      <c r="B132" s="117" t="s">
        <v>350</v>
      </c>
      <c r="C132" s="147">
        <v>313847.23</v>
      </c>
      <c r="D132" s="115" t="s">
        <v>189</v>
      </c>
      <c r="E132" s="118">
        <v>109.11</v>
      </c>
      <c r="F132" s="118" t="s">
        <v>351</v>
      </c>
      <c r="G132" s="113" t="s">
        <v>190</v>
      </c>
      <c r="H132" s="113" t="s">
        <v>256</v>
      </c>
      <c r="I132" s="113" t="s">
        <v>256</v>
      </c>
      <c r="J132" s="113" t="s">
        <v>200</v>
      </c>
      <c r="K132" s="119" t="s">
        <v>349</v>
      </c>
      <c r="L132" s="127" t="s">
        <v>352</v>
      </c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</row>
    <row r="133" spans="1:24" s="124" customFormat="1" ht="12.75">
      <c r="A133" s="113" t="s">
        <v>245</v>
      </c>
      <c r="B133" s="117" t="s">
        <v>353</v>
      </c>
      <c r="C133" s="147">
        <f t="shared" ref="C133:C142" si="3">E133*2800</f>
        <v>296660</v>
      </c>
      <c r="D133" s="115" t="s">
        <v>189</v>
      </c>
      <c r="E133" s="118">
        <v>105.95</v>
      </c>
      <c r="F133" s="118" t="s">
        <v>354</v>
      </c>
      <c r="G133" s="113" t="s">
        <v>190</v>
      </c>
      <c r="H133" s="113" t="s">
        <v>256</v>
      </c>
      <c r="I133" s="113" t="s">
        <v>256</v>
      </c>
      <c r="J133" s="113" t="s">
        <v>200</v>
      </c>
      <c r="K133" s="119" t="s">
        <v>349</v>
      </c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</row>
    <row r="134" spans="1:24" s="124" customFormat="1" ht="12.75">
      <c r="A134" s="113" t="s">
        <v>248</v>
      </c>
      <c r="B134" s="117" t="s">
        <v>355</v>
      </c>
      <c r="C134" s="147">
        <f t="shared" si="3"/>
        <v>767788</v>
      </c>
      <c r="D134" s="115" t="s">
        <v>189</v>
      </c>
      <c r="E134" s="118">
        <v>274.20999999999998</v>
      </c>
      <c r="F134" s="118" t="s">
        <v>356</v>
      </c>
      <c r="G134" s="113" t="s">
        <v>190</v>
      </c>
      <c r="H134" s="113" t="s">
        <v>256</v>
      </c>
      <c r="I134" s="113" t="s">
        <v>256</v>
      </c>
      <c r="J134" s="113" t="s">
        <v>192</v>
      </c>
      <c r="K134" s="119" t="s">
        <v>357</v>
      </c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</row>
    <row r="135" spans="1:24" s="124" customFormat="1" ht="12.75">
      <c r="A135" s="113" t="s">
        <v>252</v>
      </c>
      <c r="B135" s="117" t="s">
        <v>358</v>
      </c>
      <c r="C135" s="147">
        <f t="shared" si="3"/>
        <v>391468</v>
      </c>
      <c r="D135" s="115" t="s">
        <v>189</v>
      </c>
      <c r="E135" s="118">
        <v>139.81</v>
      </c>
      <c r="F135" s="118" t="s">
        <v>359</v>
      </c>
      <c r="G135" s="113" t="s">
        <v>190</v>
      </c>
      <c r="H135" s="113" t="s">
        <v>256</v>
      </c>
      <c r="I135" s="113" t="s">
        <v>256</v>
      </c>
      <c r="J135" s="113" t="s">
        <v>200</v>
      </c>
      <c r="K135" s="119" t="s">
        <v>360</v>
      </c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</row>
    <row r="136" spans="1:24" s="124" customFormat="1" ht="12.75">
      <c r="A136" s="113" t="s">
        <v>150</v>
      </c>
      <c r="B136" s="117" t="s">
        <v>361</v>
      </c>
      <c r="C136" s="147">
        <f t="shared" si="3"/>
        <v>153048</v>
      </c>
      <c r="D136" s="115" t="s">
        <v>189</v>
      </c>
      <c r="E136" s="118">
        <v>54.66</v>
      </c>
      <c r="F136" s="118" t="s">
        <v>354</v>
      </c>
      <c r="G136" s="113" t="s">
        <v>190</v>
      </c>
      <c r="H136" s="113" t="s">
        <v>255</v>
      </c>
      <c r="I136" s="113" t="s">
        <v>256</v>
      </c>
      <c r="J136" s="113" t="s">
        <v>200</v>
      </c>
      <c r="K136" s="119" t="s">
        <v>362</v>
      </c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</row>
    <row r="137" spans="1:24" s="124" customFormat="1" ht="12.75">
      <c r="A137" s="113" t="s">
        <v>257</v>
      </c>
      <c r="B137" s="117" t="s">
        <v>363</v>
      </c>
      <c r="C137" s="147">
        <f t="shared" si="3"/>
        <v>718648.00000000012</v>
      </c>
      <c r="D137" s="115" t="s">
        <v>189</v>
      </c>
      <c r="E137" s="118">
        <v>256.66000000000003</v>
      </c>
      <c r="F137" s="118" t="s">
        <v>364</v>
      </c>
      <c r="G137" s="113" t="s">
        <v>190</v>
      </c>
      <c r="H137" s="113" t="s">
        <v>256</v>
      </c>
      <c r="I137" s="113" t="s">
        <v>256</v>
      </c>
      <c r="J137" s="113" t="s">
        <v>192</v>
      </c>
      <c r="K137" s="119" t="s">
        <v>365</v>
      </c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</row>
    <row r="138" spans="1:24" s="124" customFormat="1" ht="12.75">
      <c r="A138" s="113" t="s">
        <v>259</v>
      </c>
      <c r="B138" s="117" t="s">
        <v>366</v>
      </c>
      <c r="C138" s="147">
        <f t="shared" si="3"/>
        <v>272972</v>
      </c>
      <c r="D138" s="115" t="s">
        <v>189</v>
      </c>
      <c r="E138" s="118">
        <v>97.49</v>
      </c>
      <c r="F138" s="118" t="s">
        <v>367</v>
      </c>
      <c r="G138" s="113" t="s">
        <v>190</v>
      </c>
      <c r="H138" s="113" t="s">
        <v>256</v>
      </c>
      <c r="I138" s="113" t="s">
        <v>256</v>
      </c>
      <c r="J138" s="113" t="s">
        <v>192</v>
      </c>
      <c r="K138" s="119" t="s">
        <v>368</v>
      </c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</row>
    <row r="139" spans="1:24" s="124" customFormat="1" ht="12.75">
      <c r="A139" s="113" t="s">
        <v>261</v>
      </c>
      <c r="B139" s="117" t="s">
        <v>369</v>
      </c>
      <c r="C139" s="147">
        <f t="shared" si="3"/>
        <v>635964</v>
      </c>
      <c r="D139" s="115" t="s">
        <v>189</v>
      </c>
      <c r="E139" s="118">
        <v>227.13</v>
      </c>
      <c r="F139" s="118" t="s">
        <v>370</v>
      </c>
      <c r="G139" s="113" t="s">
        <v>190</v>
      </c>
      <c r="H139" s="113" t="s">
        <v>256</v>
      </c>
      <c r="I139" s="113" t="s">
        <v>256</v>
      </c>
      <c r="J139" s="113" t="s">
        <v>192</v>
      </c>
      <c r="K139" s="119" t="s">
        <v>371</v>
      </c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</row>
    <row r="140" spans="1:24" s="124" customFormat="1" ht="12.75">
      <c r="A140" s="113" t="s">
        <v>149</v>
      </c>
      <c r="B140" s="117" t="s">
        <v>372</v>
      </c>
      <c r="C140" s="147">
        <f t="shared" si="3"/>
        <v>601580</v>
      </c>
      <c r="D140" s="115" t="s">
        <v>189</v>
      </c>
      <c r="E140" s="118">
        <v>214.85</v>
      </c>
      <c r="F140" s="118" t="s">
        <v>370</v>
      </c>
      <c r="G140" s="113" t="s">
        <v>190</v>
      </c>
      <c r="H140" s="113" t="s">
        <v>256</v>
      </c>
      <c r="I140" s="113" t="s">
        <v>256</v>
      </c>
      <c r="J140" s="113" t="s">
        <v>200</v>
      </c>
      <c r="K140" s="119" t="s">
        <v>373</v>
      </c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</row>
    <row r="141" spans="1:24" s="124" customFormat="1" ht="12.75">
      <c r="A141" s="113" t="s">
        <v>148</v>
      </c>
      <c r="B141" s="117" t="s">
        <v>374</v>
      </c>
      <c r="C141" s="147">
        <f t="shared" si="3"/>
        <v>755804</v>
      </c>
      <c r="D141" s="115" t="s">
        <v>189</v>
      </c>
      <c r="E141" s="118">
        <v>269.93</v>
      </c>
      <c r="F141" s="118" t="s">
        <v>354</v>
      </c>
      <c r="G141" s="113" t="s">
        <v>190</v>
      </c>
      <c r="H141" s="113" t="s">
        <v>256</v>
      </c>
      <c r="I141" s="113" t="s">
        <v>256</v>
      </c>
      <c r="J141" s="113" t="s">
        <v>200</v>
      </c>
      <c r="K141" s="119" t="s">
        <v>375</v>
      </c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</row>
    <row r="142" spans="1:24" s="124" customFormat="1" ht="12.75">
      <c r="A142" s="113" t="s">
        <v>265</v>
      </c>
      <c r="B142" s="117" t="s">
        <v>376</v>
      </c>
      <c r="C142" s="147">
        <f t="shared" si="3"/>
        <v>1687364</v>
      </c>
      <c r="D142" s="115" t="s">
        <v>189</v>
      </c>
      <c r="E142" s="118">
        <v>602.63</v>
      </c>
      <c r="F142" s="118" t="s">
        <v>354</v>
      </c>
      <c r="G142" s="113" t="s">
        <v>190</v>
      </c>
      <c r="H142" s="113" t="s">
        <v>256</v>
      </c>
      <c r="I142" s="113" t="s">
        <v>256</v>
      </c>
      <c r="J142" s="113" t="s">
        <v>200</v>
      </c>
      <c r="K142" s="119" t="s">
        <v>377</v>
      </c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</row>
    <row r="143" spans="1:24" s="124" customFormat="1" ht="12.75">
      <c r="A143" s="113" t="s">
        <v>267</v>
      </c>
      <c r="B143" s="117" t="s">
        <v>378</v>
      </c>
      <c r="C143" s="147">
        <v>873345.96</v>
      </c>
      <c r="D143" s="115" t="s">
        <v>189</v>
      </c>
      <c r="E143" s="118">
        <v>309.60000000000002</v>
      </c>
      <c r="F143" s="118" t="s">
        <v>354</v>
      </c>
      <c r="G143" s="113" t="s">
        <v>190</v>
      </c>
      <c r="H143" s="113" t="s">
        <v>256</v>
      </c>
      <c r="I143" s="113" t="s">
        <v>256</v>
      </c>
      <c r="J143" s="113" t="s">
        <v>200</v>
      </c>
      <c r="K143" s="119" t="s">
        <v>379</v>
      </c>
      <c r="L143" s="127" t="s">
        <v>380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</row>
    <row r="144" spans="1:24" s="124" customFormat="1" ht="12.75">
      <c r="A144" s="113" t="s">
        <v>269</v>
      </c>
      <c r="B144" s="117" t="s">
        <v>381</v>
      </c>
      <c r="C144" s="147">
        <f t="shared" ref="C144:C152" si="4">E144*2800</f>
        <v>1132908</v>
      </c>
      <c r="D144" s="115" t="s">
        <v>189</v>
      </c>
      <c r="E144" s="118">
        <v>404.61</v>
      </c>
      <c r="F144" s="118" t="s">
        <v>382</v>
      </c>
      <c r="G144" s="113" t="s">
        <v>190</v>
      </c>
      <c r="H144" s="113" t="s">
        <v>256</v>
      </c>
      <c r="I144" s="113" t="s">
        <v>256</v>
      </c>
      <c r="J144" s="113" t="s">
        <v>192</v>
      </c>
      <c r="K144" s="119" t="s">
        <v>383</v>
      </c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</row>
    <row r="145" spans="1:24" s="124" customFormat="1" ht="12.75">
      <c r="A145" s="113" t="s">
        <v>271</v>
      </c>
      <c r="B145" s="117" t="s">
        <v>384</v>
      </c>
      <c r="C145" s="147">
        <f t="shared" si="4"/>
        <v>74788</v>
      </c>
      <c r="D145" s="115" t="s">
        <v>189</v>
      </c>
      <c r="E145" s="118">
        <v>26.71</v>
      </c>
      <c r="F145" s="118" t="s">
        <v>385</v>
      </c>
      <c r="G145" s="113" t="s">
        <v>190</v>
      </c>
      <c r="H145" s="113" t="s">
        <v>256</v>
      </c>
      <c r="I145" s="113" t="s">
        <v>256</v>
      </c>
      <c r="J145" s="113" t="s">
        <v>200</v>
      </c>
      <c r="K145" s="119" t="s">
        <v>386</v>
      </c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</row>
    <row r="146" spans="1:24" s="124" customFormat="1" ht="12.75">
      <c r="A146" s="113" t="s">
        <v>273</v>
      </c>
      <c r="B146" s="117" t="s">
        <v>387</v>
      </c>
      <c r="C146" s="147">
        <f t="shared" si="4"/>
        <v>1250032</v>
      </c>
      <c r="D146" s="115" t="s">
        <v>189</v>
      </c>
      <c r="E146" s="118">
        <v>446.44</v>
      </c>
      <c r="F146" s="118" t="s">
        <v>354</v>
      </c>
      <c r="G146" s="113" t="s">
        <v>190</v>
      </c>
      <c r="H146" s="113" t="s">
        <v>256</v>
      </c>
      <c r="I146" s="113" t="s">
        <v>256</v>
      </c>
      <c r="J146" s="113" t="s">
        <v>200</v>
      </c>
      <c r="K146" s="119" t="s">
        <v>388</v>
      </c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</row>
    <row r="147" spans="1:24" s="124" customFormat="1" ht="12.75">
      <c r="A147" s="113" t="s">
        <v>275</v>
      </c>
      <c r="B147" s="117" t="s">
        <v>389</v>
      </c>
      <c r="C147" s="147">
        <f t="shared" si="4"/>
        <v>231504.00000000003</v>
      </c>
      <c r="D147" s="115" t="s">
        <v>189</v>
      </c>
      <c r="E147" s="118">
        <v>82.68</v>
      </c>
      <c r="F147" s="118" t="s">
        <v>354</v>
      </c>
      <c r="G147" s="113" t="s">
        <v>190</v>
      </c>
      <c r="H147" s="113" t="s">
        <v>256</v>
      </c>
      <c r="I147" s="113" t="s">
        <v>256</v>
      </c>
      <c r="J147" s="113" t="s">
        <v>200</v>
      </c>
      <c r="K147" s="119" t="s">
        <v>390</v>
      </c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</row>
    <row r="148" spans="1:24" s="124" customFormat="1" ht="12.75">
      <c r="A148" s="113" t="s">
        <v>391</v>
      </c>
      <c r="B148" s="117" t="s">
        <v>392</v>
      </c>
      <c r="C148" s="147">
        <f t="shared" si="4"/>
        <v>192136</v>
      </c>
      <c r="D148" s="115" t="s">
        <v>189</v>
      </c>
      <c r="E148" s="118">
        <v>68.62</v>
      </c>
      <c r="F148" s="118" t="s">
        <v>354</v>
      </c>
      <c r="G148" s="113" t="s">
        <v>190</v>
      </c>
      <c r="H148" s="113" t="s">
        <v>256</v>
      </c>
      <c r="I148" s="113" t="s">
        <v>256</v>
      </c>
      <c r="J148" s="113" t="s">
        <v>200</v>
      </c>
      <c r="K148" s="119" t="s">
        <v>393</v>
      </c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</row>
    <row r="149" spans="1:24" s="124" customFormat="1" ht="12.75">
      <c r="A149" s="113" t="s">
        <v>151</v>
      </c>
      <c r="B149" s="117" t="s">
        <v>394</v>
      </c>
      <c r="C149" s="147">
        <f t="shared" si="4"/>
        <v>232904.00000000003</v>
      </c>
      <c r="D149" s="115" t="s">
        <v>189</v>
      </c>
      <c r="E149" s="118">
        <v>83.18</v>
      </c>
      <c r="F149" s="118" t="s">
        <v>354</v>
      </c>
      <c r="G149" s="113" t="s">
        <v>190</v>
      </c>
      <c r="H149" s="113" t="s">
        <v>256</v>
      </c>
      <c r="I149" s="113" t="s">
        <v>256</v>
      </c>
      <c r="J149" s="113" t="s">
        <v>200</v>
      </c>
      <c r="K149" s="119" t="s">
        <v>395</v>
      </c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</row>
    <row r="150" spans="1:24" s="124" customFormat="1" ht="12.75">
      <c r="A150" s="113" t="s">
        <v>396</v>
      </c>
      <c r="B150" s="117" t="s">
        <v>397</v>
      </c>
      <c r="C150" s="147">
        <f t="shared" si="4"/>
        <v>327236</v>
      </c>
      <c r="D150" s="115" t="s">
        <v>189</v>
      </c>
      <c r="E150" s="118">
        <v>116.87</v>
      </c>
      <c r="F150" s="118" t="s">
        <v>354</v>
      </c>
      <c r="G150" s="113" t="s">
        <v>190</v>
      </c>
      <c r="H150" s="113" t="s">
        <v>256</v>
      </c>
      <c r="I150" s="113" t="s">
        <v>256</v>
      </c>
      <c r="J150" s="113" t="s">
        <v>192</v>
      </c>
      <c r="K150" s="119" t="s">
        <v>398</v>
      </c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</row>
    <row r="151" spans="1:24" s="124" customFormat="1" ht="12.75">
      <c r="A151" s="113" t="s">
        <v>399</v>
      </c>
      <c r="B151" s="117" t="s">
        <v>400</v>
      </c>
      <c r="C151" s="147">
        <f t="shared" si="4"/>
        <v>382732</v>
      </c>
      <c r="D151" s="115" t="s">
        <v>189</v>
      </c>
      <c r="E151" s="118">
        <v>136.69</v>
      </c>
      <c r="F151" s="118" t="s">
        <v>401</v>
      </c>
      <c r="G151" s="113" t="s">
        <v>190</v>
      </c>
      <c r="H151" s="113" t="s">
        <v>256</v>
      </c>
      <c r="I151" s="113" t="s">
        <v>256</v>
      </c>
      <c r="J151" s="113" t="s">
        <v>200</v>
      </c>
      <c r="K151" s="119" t="s">
        <v>402</v>
      </c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</row>
    <row r="152" spans="1:24" s="124" customFormat="1" ht="12.75">
      <c r="A152" s="113" t="s">
        <v>403</v>
      </c>
      <c r="B152" s="117" t="s">
        <v>404</v>
      </c>
      <c r="C152" s="147">
        <f t="shared" si="4"/>
        <v>683200</v>
      </c>
      <c r="D152" s="115" t="s">
        <v>189</v>
      </c>
      <c r="E152" s="120">
        <v>244</v>
      </c>
      <c r="F152" s="118" t="s">
        <v>354</v>
      </c>
      <c r="G152" s="113" t="s">
        <v>190</v>
      </c>
      <c r="H152" s="113" t="s">
        <v>256</v>
      </c>
      <c r="I152" s="113" t="s">
        <v>256</v>
      </c>
      <c r="J152" s="113" t="s">
        <v>200</v>
      </c>
      <c r="K152" s="119" t="s">
        <v>405</v>
      </c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</row>
    <row r="153" spans="1:24" s="124" customFormat="1" ht="12.75">
      <c r="A153" s="113" t="s">
        <v>406</v>
      </c>
      <c r="B153" s="182" t="s">
        <v>407</v>
      </c>
      <c r="C153" s="147">
        <v>184398.94</v>
      </c>
      <c r="D153" s="115" t="s">
        <v>189</v>
      </c>
      <c r="E153" s="118">
        <v>267.42</v>
      </c>
      <c r="F153" s="118">
        <v>1890</v>
      </c>
      <c r="G153" s="113" t="s">
        <v>408</v>
      </c>
      <c r="H153" s="113" t="s">
        <v>409</v>
      </c>
      <c r="I153" s="113" t="s">
        <v>317</v>
      </c>
      <c r="J153" s="113" t="s">
        <v>192</v>
      </c>
      <c r="K153" s="119" t="s">
        <v>410</v>
      </c>
      <c r="L153" s="127" t="s">
        <v>411</v>
      </c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</row>
    <row r="154" spans="1:24" s="183" customFormat="1" ht="12.75">
      <c r="A154" s="148" t="s">
        <v>412</v>
      </c>
      <c r="B154" s="149" t="s">
        <v>496</v>
      </c>
      <c r="C154" s="187">
        <v>286000</v>
      </c>
      <c r="D154" s="115" t="s">
        <v>189</v>
      </c>
      <c r="E154" s="150">
        <v>100.28</v>
      </c>
      <c r="F154" s="150" t="s">
        <v>497</v>
      </c>
      <c r="G154" s="148" t="s">
        <v>190</v>
      </c>
      <c r="H154" s="148" t="s">
        <v>498</v>
      </c>
      <c r="I154" s="148" t="s">
        <v>499</v>
      </c>
      <c r="J154" s="148" t="s">
        <v>187</v>
      </c>
      <c r="K154" s="151" t="s">
        <v>500</v>
      </c>
      <c r="L154" s="183" t="s">
        <v>501</v>
      </c>
      <c r="M154" s="152"/>
    </row>
    <row r="155" spans="1:24" s="124" customFormat="1" ht="12.75">
      <c r="A155" s="113" t="s">
        <v>412</v>
      </c>
      <c r="B155" s="114" t="s">
        <v>413</v>
      </c>
      <c r="C155" s="179">
        <v>148011.62</v>
      </c>
      <c r="D155" s="115" t="s">
        <v>182</v>
      </c>
      <c r="E155" s="116">
        <v>180</v>
      </c>
      <c r="F155" s="113">
        <v>2011</v>
      </c>
      <c r="G155" s="113" t="s">
        <v>327</v>
      </c>
      <c r="H155" s="113" t="s">
        <v>327</v>
      </c>
      <c r="I155" s="113" t="s">
        <v>327</v>
      </c>
      <c r="J155" s="113" t="s">
        <v>187</v>
      </c>
      <c r="K155" s="114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</row>
    <row r="156" spans="1:24" s="124" customFormat="1" ht="12.75">
      <c r="A156" s="113" t="s">
        <v>157</v>
      </c>
      <c r="B156" s="114" t="s">
        <v>330</v>
      </c>
      <c r="C156" s="189">
        <v>10304</v>
      </c>
      <c r="D156" s="115" t="s">
        <v>182</v>
      </c>
      <c r="E156" s="116" t="s">
        <v>256</v>
      </c>
      <c r="F156" s="113" t="s">
        <v>315</v>
      </c>
      <c r="G156" s="113" t="s">
        <v>316</v>
      </c>
      <c r="H156" s="113" t="s">
        <v>317</v>
      </c>
      <c r="I156" s="113" t="s">
        <v>317</v>
      </c>
      <c r="J156" s="113" t="s">
        <v>192</v>
      </c>
      <c r="K156" s="114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</row>
    <row r="157" spans="1:24" s="124" customFormat="1" ht="12.75">
      <c r="A157" s="113" t="s">
        <v>158</v>
      </c>
      <c r="B157" s="114" t="s">
        <v>331</v>
      </c>
      <c r="C157" s="189">
        <v>181780</v>
      </c>
      <c r="D157" s="115" t="s">
        <v>182</v>
      </c>
      <c r="E157" s="116" t="s">
        <v>256</v>
      </c>
      <c r="F157" s="113">
        <v>2011</v>
      </c>
      <c r="G157" s="113" t="s">
        <v>327</v>
      </c>
      <c r="H157" s="113" t="s">
        <v>327</v>
      </c>
      <c r="I157" s="113" t="s">
        <v>327</v>
      </c>
      <c r="J157" s="113" t="s">
        <v>327</v>
      </c>
      <c r="K157" s="114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</row>
    <row r="158" spans="1:24" s="124" customFormat="1" ht="12.75">
      <c r="A158" s="113" t="s">
        <v>143</v>
      </c>
      <c r="B158" s="114" t="s">
        <v>314</v>
      </c>
      <c r="C158" s="179">
        <f>E158*1500</f>
        <v>57929.999999999993</v>
      </c>
      <c r="D158" s="115" t="s">
        <v>189</v>
      </c>
      <c r="E158" s="116">
        <v>38.619999999999997</v>
      </c>
      <c r="F158" s="113" t="s">
        <v>315</v>
      </c>
      <c r="G158" s="113" t="s">
        <v>316</v>
      </c>
      <c r="H158" s="113" t="s">
        <v>317</v>
      </c>
      <c r="I158" s="113" t="s">
        <v>317</v>
      </c>
      <c r="J158" s="113" t="s">
        <v>192</v>
      </c>
      <c r="K158" s="114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</row>
    <row r="159" spans="1:24" s="124" customFormat="1" ht="12.75">
      <c r="A159" s="113" t="s">
        <v>144</v>
      </c>
      <c r="B159" s="114" t="s">
        <v>318</v>
      </c>
      <c r="C159" s="179">
        <f>E159*1500</f>
        <v>245535</v>
      </c>
      <c r="D159" s="115" t="s">
        <v>189</v>
      </c>
      <c r="E159" s="116">
        <v>163.69</v>
      </c>
      <c r="F159" s="113" t="s">
        <v>315</v>
      </c>
      <c r="G159" s="113" t="s">
        <v>316</v>
      </c>
      <c r="H159" s="113" t="s">
        <v>317</v>
      </c>
      <c r="I159" s="113" t="s">
        <v>317</v>
      </c>
      <c r="J159" s="113" t="s">
        <v>192</v>
      </c>
      <c r="K159" s="114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</row>
    <row r="160" spans="1:24" s="124" customFormat="1" ht="12.75">
      <c r="A160" s="113" t="s">
        <v>145</v>
      </c>
      <c r="B160" s="114" t="s">
        <v>319</v>
      </c>
      <c r="C160" s="179">
        <f>E160*1000</f>
        <v>375000</v>
      </c>
      <c r="D160" s="115" t="s">
        <v>189</v>
      </c>
      <c r="E160" s="116">
        <v>375</v>
      </c>
      <c r="F160" s="113" t="s">
        <v>315</v>
      </c>
      <c r="G160" s="113" t="s">
        <v>316</v>
      </c>
      <c r="H160" s="113" t="s">
        <v>317</v>
      </c>
      <c r="I160" s="113" t="s">
        <v>317</v>
      </c>
      <c r="J160" s="113" t="s">
        <v>192</v>
      </c>
      <c r="K160" s="114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</row>
    <row r="161" spans="1:24" s="124" customFormat="1" ht="12.75">
      <c r="A161" s="113" t="s">
        <v>146</v>
      </c>
      <c r="B161" s="114" t="s">
        <v>320</v>
      </c>
      <c r="C161" s="179">
        <v>1830125.17</v>
      </c>
      <c r="D161" s="115" t="s">
        <v>182</v>
      </c>
      <c r="E161" s="116">
        <v>427.02</v>
      </c>
      <c r="F161" s="113" t="s">
        <v>315</v>
      </c>
      <c r="G161" s="113" t="s">
        <v>316</v>
      </c>
      <c r="H161" s="113" t="s">
        <v>317</v>
      </c>
      <c r="I161" s="113" t="s">
        <v>317</v>
      </c>
      <c r="J161" s="113" t="s">
        <v>192</v>
      </c>
      <c r="K161" s="114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</row>
    <row r="162" spans="1:24" s="124" customFormat="1" ht="12.75">
      <c r="A162" s="113" t="s">
        <v>147</v>
      </c>
      <c r="B162" s="114" t="s">
        <v>321</v>
      </c>
      <c r="C162" s="179">
        <f>E162*1500</f>
        <v>75000</v>
      </c>
      <c r="D162" s="115" t="s">
        <v>189</v>
      </c>
      <c r="E162" s="116">
        <v>50</v>
      </c>
      <c r="F162" s="113">
        <v>1997</v>
      </c>
      <c r="G162" s="113" t="s">
        <v>316</v>
      </c>
      <c r="H162" s="113" t="s">
        <v>317</v>
      </c>
      <c r="I162" s="113" t="s">
        <v>317</v>
      </c>
      <c r="J162" s="113" t="s">
        <v>192</v>
      </c>
      <c r="K162" s="114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</row>
    <row r="163" spans="1:24" s="124" customFormat="1" ht="12.75">
      <c r="A163" s="113" t="s">
        <v>202</v>
      </c>
      <c r="B163" s="114" t="s">
        <v>322</v>
      </c>
      <c r="C163" s="179">
        <f>E163*1500</f>
        <v>57929.999999999993</v>
      </c>
      <c r="D163" s="115" t="s">
        <v>189</v>
      </c>
      <c r="E163" s="116">
        <v>38.619999999999997</v>
      </c>
      <c r="F163" s="113" t="s">
        <v>315</v>
      </c>
      <c r="G163" s="113" t="s">
        <v>316</v>
      </c>
      <c r="H163" s="113" t="s">
        <v>317</v>
      </c>
      <c r="I163" s="113" t="s">
        <v>317</v>
      </c>
      <c r="J163" s="113" t="s">
        <v>192</v>
      </c>
      <c r="K163" s="114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</row>
    <row r="164" spans="1:24" s="124" customFormat="1" ht="12.75">
      <c r="A164" s="113" t="s">
        <v>155</v>
      </c>
      <c r="B164" s="114" t="s">
        <v>323</v>
      </c>
      <c r="C164" s="179">
        <f>E164*1500</f>
        <v>107700</v>
      </c>
      <c r="D164" s="115" t="s">
        <v>189</v>
      </c>
      <c r="E164" s="116">
        <v>71.8</v>
      </c>
      <c r="F164" s="113">
        <v>2011</v>
      </c>
      <c r="G164" s="113" t="s">
        <v>324</v>
      </c>
      <c r="H164" s="113" t="s">
        <v>199</v>
      </c>
      <c r="I164" s="113" t="s">
        <v>325</v>
      </c>
      <c r="J164" s="113" t="s">
        <v>187</v>
      </c>
      <c r="K164" s="114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</row>
    <row r="165" spans="1:24" s="124" customFormat="1" ht="12.75">
      <c r="A165" s="113" t="s">
        <v>154</v>
      </c>
      <c r="B165" s="114" t="s">
        <v>326</v>
      </c>
      <c r="C165" s="179">
        <v>246508.06</v>
      </c>
      <c r="D165" s="115" t="s">
        <v>182</v>
      </c>
      <c r="E165" s="116">
        <v>55</v>
      </c>
      <c r="F165" s="113">
        <v>2011</v>
      </c>
      <c r="G165" s="113" t="s">
        <v>324</v>
      </c>
      <c r="H165" s="113" t="s">
        <v>327</v>
      </c>
      <c r="I165" s="113" t="s">
        <v>187</v>
      </c>
      <c r="J165" s="113" t="s">
        <v>187</v>
      </c>
      <c r="K165" s="114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</row>
    <row r="166" spans="1:24" s="124" customFormat="1" ht="12.75">
      <c r="A166" s="113" t="s">
        <v>227</v>
      </c>
      <c r="B166" s="114" t="s">
        <v>341</v>
      </c>
      <c r="C166" s="179">
        <v>860161.33</v>
      </c>
      <c r="D166" s="115" t="s">
        <v>189</v>
      </c>
      <c r="E166" s="116">
        <v>309.10000000000002</v>
      </c>
      <c r="F166" s="113">
        <v>1993</v>
      </c>
      <c r="G166" s="113" t="s">
        <v>190</v>
      </c>
      <c r="H166" s="113" t="s">
        <v>339</v>
      </c>
      <c r="I166" s="113" t="s">
        <v>199</v>
      </c>
      <c r="J166" s="113" t="s">
        <v>187</v>
      </c>
      <c r="K166" s="114" t="s">
        <v>342</v>
      </c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</row>
    <row r="167" spans="1:24" s="124" customFormat="1" ht="12.75">
      <c r="A167" s="113" t="s">
        <v>416</v>
      </c>
      <c r="B167" s="114" t="s">
        <v>417</v>
      </c>
      <c r="C167" s="179">
        <f>704363.62+530485.5+317167+374542.97+119741.97</f>
        <v>2046301.06</v>
      </c>
      <c r="D167" s="115" t="s">
        <v>182</v>
      </c>
      <c r="E167" s="116"/>
      <c r="F167" s="113"/>
      <c r="G167" s="113"/>
      <c r="H167" s="113"/>
      <c r="I167" s="113"/>
      <c r="J167" s="113"/>
      <c r="K167" s="114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</row>
    <row r="168" spans="1:24" s="124" customFormat="1" ht="12.75">
      <c r="A168" s="113" t="s">
        <v>418</v>
      </c>
      <c r="B168" s="114" t="s">
        <v>419</v>
      </c>
      <c r="C168" s="179">
        <f>93097+15000+8376+20000</f>
        <v>136473</v>
      </c>
      <c r="D168" s="115" t="s">
        <v>182</v>
      </c>
      <c r="E168" s="116"/>
      <c r="F168" s="113"/>
      <c r="G168" s="113"/>
      <c r="H168" s="113"/>
      <c r="I168" s="113"/>
      <c r="J168" s="113"/>
      <c r="K168" s="114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</row>
    <row r="169" spans="1:24" s="124" customFormat="1" ht="12.75">
      <c r="A169" s="113" t="s">
        <v>420</v>
      </c>
      <c r="B169" s="114" t="s">
        <v>421</v>
      </c>
      <c r="C169" s="179">
        <v>9096.39</v>
      </c>
      <c r="D169" s="115" t="s">
        <v>182</v>
      </c>
      <c r="E169" s="116"/>
      <c r="F169" s="113"/>
      <c r="G169" s="113"/>
      <c r="H169" s="113"/>
      <c r="I169" s="113"/>
      <c r="J169" s="113"/>
      <c r="K169" s="114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</row>
    <row r="170" spans="1:24" s="124" customFormat="1" ht="12.75">
      <c r="A170" s="113" t="s">
        <v>422</v>
      </c>
      <c r="B170" s="114" t="s">
        <v>423</v>
      </c>
      <c r="C170" s="179">
        <f>21796.22+133819.04+12782+6480</f>
        <v>174877.26</v>
      </c>
      <c r="D170" s="115" t="s">
        <v>182</v>
      </c>
      <c r="E170" s="116"/>
      <c r="F170" s="113"/>
      <c r="G170" s="113"/>
      <c r="H170" s="113"/>
      <c r="I170" s="113"/>
      <c r="J170" s="113"/>
      <c r="K170" s="114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</row>
    <row r="171" spans="1:24" s="124" customFormat="1" ht="12.75">
      <c r="A171" s="113" t="s">
        <v>424</v>
      </c>
      <c r="B171" s="114" t="s">
        <v>425</v>
      </c>
      <c r="C171" s="179">
        <f>2908674.34+5000</f>
        <v>2913674.34</v>
      </c>
      <c r="D171" s="115" t="s">
        <v>182</v>
      </c>
      <c r="E171" s="116"/>
      <c r="F171" s="113"/>
      <c r="G171" s="113"/>
      <c r="H171" s="113"/>
      <c r="I171" s="113"/>
      <c r="J171" s="113"/>
      <c r="K171" s="114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</row>
    <row r="172" spans="1:24" s="124" customFormat="1" ht="12.75">
      <c r="A172" s="113" t="s">
        <v>428</v>
      </c>
      <c r="B172" s="114" t="s">
        <v>429</v>
      </c>
      <c r="C172" s="179">
        <f>135340+139422</f>
        <v>274762</v>
      </c>
      <c r="D172" s="115" t="s">
        <v>182</v>
      </c>
      <c r="E172" s="185">
        <v>4.0000000000000001E-3</v>
      </c>
      <c r="F172" s="184">
        <v>0.01</v>
      </c>
      <c r="G172" s="113"/>
      <c r="H172" s="113"/>
      <c r="I172" s="113"/>
      <c r="J172" s="113"/>
      <c r="K172" s="114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</row>
    <row r="173" spans="1:24" s="124" customFormat="1" ht="12.75">
      <c r="A173" s="113" t="s">
        <v>432</v>
      </c>
      <c r="B173" s="114" t="s">
        <v>433</v>
      </c>
      <c r="C173" s="179">
        <v>9312136.1400000006</v>
      </c>
      <c r="D173" s="115" t="s">
        <v>182</v>
      </c>
      <c r="E173" s="121" t="s">
        <v>434</v>
      </c>
      <c r="F173" s="113"/>
      <c r="G173" s="113"/>
      <c r="H173" s="113"/>
      <c r="I173" s="113"/>
      <c r="J173" s="113"/>
      <c r="K173" s="114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</row>
    <row r="174" spans="1:24" s="124" customFormat="1" ht="12.75">
      <c r="A174" s="113" t="s">
        <v>435</v>
      </c>
      <c r="B174" s="114" t="s">
        <v>675</v>
      </c>
      <c r="C174" s="179">
        <v>796263</v>
      </c>
      <c r="D174" s="115" t="s">
        <v>182</v>
      </c>
      <c r="E174" s="116"/>
      <c r="F174" s="113"/>
      <c r="G174" s="113"/>
      <c r="H174" s="113"/>
      <c r="I174" s="113"/>
      <c r="J174" s="113"/>
      <c r="K174" s="114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</row>
    <row r="175" spans="1:24" s="124" customFormat="1" ht="12.75">
      <c r="A175" s="113" t="s">
        <v>436</v>
      </c>
      <c r="B175" s="114" t="s">
        <v>437</v>
      </c>
      <c r="C175" s="179">
        <v>251000</v>
      </c>
      <c r="D175" s="115" t="s">
        <v>182</v>
      </c>
      <c r="E175" s="116"/>
      <c r="F175" s="113"/>
      <c r="G175" s="113"/>
      <c r="H175" s="113"/>
      <c r="I175" s="113"/>
      <c r="J175" s="113"/>
      <c r="K175" s="114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</row>
    <row r="176" spans="1:24" s="124" customFormat="1" ht="12.75">
      <c r="A176" s="113" t="s">
        <v>440</v>
      </c>
      <c r="B176" s="114" t="s">
        <v>441</v>
      </c>
      <c r="C176" s="179">
        <v>141597.26</v>
      </c>
      <c r="D176" s="115" t="s">
        <v>182</v>
      </c>
      <c r="E176" s="116"/>
      <c r="F176" s="113"/>
      <c r="G176" s="113"/>
      <c r="H176" s="113"/>
      <c r="I176" s="113"/>
      <c r="J176" s="113"/>
      <c r="K176" s="114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</row>
    <row r="177" spans="1:24" s="124" customFormat="1" ht="12.75">
      <c r="A177" s="113" t="s">
        <v>448</v>
      </c>
      <c r="B177" s="114" t="s">
        <v>449</v>
      </c>
      <c r="C177" s="179">
        <f>98000*1.23</f>
        <v>120540</v>
      </c>
      <c r="D177" s="115" t="s">
        <v>182</v>
      </c>
      <c r="E177" s="116"/>
      <c r="F177" s="113"/>
      <c r="G177" s="113"/>
      <c r="H177" s="113"/>
      <c r="I177" s="113"/>
      <c r="J177" s="113"/>
      <c r="K177" s="114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</row>
    <row r="178" spans="1:24" s="124" customFormat="1" ht="12.75">
      <c r="A178" s="113" t="s">
        <v>450</v>
      </c>
      <c r="B178" s="114" t="s">
        <v>451</v>
      </c>
      <c r="C178" s="179">
        <f>28000*1.23</f>
        <v>34440</v>
      </c>
      <c r="D178" s="115" t="s">
        <v>182</v>
      </c>
      <c r="E178" s="116"/>
      <c r="F178" s="113"/>
      <c r="G178" s="113"/>
      <c r="H178" s="113"/>
      <c r="I178" s="113"/>
      <c r="J178" s="113"/>
      <c r="K178" s="114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</row>
    <row r="179" spans="1:24" s="124" customFormat="1" ht="12.75">
      <c r="A179" s="113" t="s">
        <v>414</v>
      </c>
      <c r="B179" s="114" t="s">
        <v>415</v>
      </c>
      <c r="C179" s="180">
        <v>18487.5</v>
      </c>
      <c r="D179" s="115" t="s">
        <v>182</v>
      </c>
      <c r="E179" s="116">
        <v>72</v>
      </c>
      <c r="F179" s="113">
        <v>1974</v>
      </c>
      <c r="G179" s="113" t="s">
        <v>316</v>
      </c>
      <c r="H179" s="113" t="s">
        <v>317</v>
      </c>
      <c r="I179" s="113" t="s">
        <v>317</v>
      </c>
      <c r="J179" s="113" t="s">
        <v>192</v>
      </c>
      <c r="K179" s="114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</row>
    <row r="180" spans="1:24" s="124" customFormat="1" ht="12.75">
      <c r="A180" s="113" t="s">
        <v>442</v>
      </c>
      <c r="B180" s="114" t="s">
        <v>443</v>
      </c>
      <c r="C180" s="180">
        <v>13698.85</v>
      </c>
      <c r="D180" s="115" t="s">
        <v>182</v>
      </c>
      <c r="E180" s="116"/>
      <c r="F180" s="113"/>
      <c r="G180" s="113"/>
      <c r="H180" s="113"/>
      <c r="I180" s="113"/>
      <c r="J180" s="113"/>
      <c r="K180" s="114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</row>
    <row r="181" spans="1:24" s="124" customFormat="1" ht="12.75">
      <c r="A181" s="113" t="s">
        <v>444</v>
      </c>
      <c r="B181" s="114" t="s">
        <v>445</v>
      </c>
      <c r="C181" s="180">
        <v>6661.45</v>
      </c>
      <c r="D181" s="115" t="s">
        <v>182</v>
      </c>
      <c r="E181" s="116"/>
      <c r="F181" s="113"/>
      <c r="G181" s="113"/>
      <c r="H181" s="113"/>
      <c r="I181" s="113"/>
      <c r="J181" s="113"/>
      <c r="K181" s="114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</row>
    <row r="182" spans="1:24" s="124" customFormat="1" ht="12.75">
      <c r="A182" s="113" t="s">
        <v>446</v>
      </c>
      <c r="B182" s="114" t="s">
        <v>447</v>
      </c>
      <c r="C182" s="180">
        <v>18658.7</v>
      </c>
      <c r="D182" s="115" t="s">
        <v>182</v>
      </c>
      <c r="E182" s="116"/>
      <c r="F182" s="113"/>
      <c r="G182" s="113"/>
      <c r="H182" s="113"/>
      <c r="I182" s="113"/>
      <c r="J182" s="113"/>
      <c r="K182" s="114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</row>
    <row r="183" spans="1:24" s="124" customFormat="1" ht="12.75">
      <c r="A183" s="113" t="s">
        <v>438</v>
      </c>
      <c r="B183" s="114" t="s">
        <v>439</v>
      </c>
      <c r="C183" s="180">
        <v>41697</v>
      </c>
      <c r="D183" s="115" t="s">
        <v>182</v>
      </c>
      <c r="E183" s="116"/>
      <c r="F183" s="113"/>
      <c r="G183" s="113"/>
      <c r="H183" s="113"/>
      <c r="I183" s="113"/>
      <c r="J183" s="113"/>
      <c r="K183" s="114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</row>
    <row r="184" spans="1:24" s="124" customFormat="1" ht="12.75">
      <c r="A184" s="113" t="s">
        <v>430</v>
      </c>
      <c r="B184" s="114" t="s">
        <v>431</v>
      </c>
      <c r="C184" s="180">
        <v>312198</v>
      </c>
      <c r="D184" s="115" t="s">
        <v>182</v>
      </c>
      <c r="E184" s="116">
        <f>C184*E172</f>
        <v>1248.7919999999999</v>
      </c>
      <c r="F184" s="115">
        <f>C184*F172</f>
        <v>3121.98</v>
      </c>
      <c r="G184" s="113"/>
      <c r="H184" s="113"/>
      <c r="I184" s="113"/>
      <c r="J184" s="113"/>
      <c r="K184" s="114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</row>
    <row r="185" spans="1:24" s="124" customFormat="1" ht="12.75">
      <c r="A185" s="113" t="s">
        <v>426</v>
      </c>
      <c r="B185" s="114" t="s">
        <v>427</v>
      </c>
      <c r="C185" s="180">
        <v>81139.509999999995</v>
      </c>
      <c r="D185" s="115" t="s">
        <v>182</v>
      </c>
      <c r="E185" s="116"/>
      <c r="F185" s="113"/>
      <c r="G185" s="113"/>
      <c r="H185" s="113"/>
      <c r="I185" s="113"/>
      <c r="J185" s="113"/>
      <c r="K185" s="114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</row>
    <row r="186" spans="1:24" s="124" customFormat="1" ht="12.75">
      <c r="A186" s="113" t="s">
        <v>452</v>
      </c>
      <c r="B186" s="114" t="s">
        <v>276</v>
      </c>
      <c r="C186" s="180">
        <v>3220005.6100000003</v>
      </c>
      <c r="D186" s="115" t="s">
        <v>182</v>
      </c>
      <c r="E186" s="116"/>
      <c r="F186" s="113"/>
      <c r="G186" s="113"/>
      <c r="H186" s="113"/>
      <c r="I186" s="113"/>
      <c r="J186" s="113"/>
      <c r="K186" s="114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</row>
    <row r="187" spans="1:24" s="15" customFormat="1" ht="15">
      <c r="C187" s="186">
        <f>SUM(C3:C186)</f>
        <v>114344426.15000001</v>
      </c>
    </row>
    <row r="189" spans="1:24" ht="15.75" thickBot="1">
      <c r="A189"/>
      <c r="B189" s="58" t="s">
        <v>1</v>
      </c>
      <c r="C189" s="59" t="s">
        <v>43</v>
      </c>
    </row>
    <row r="190" spans="1:24" ht="15.75" thickTop="1">
      <c r="A190"/>
      <c r="B190" s="60" t="s">
        <v>44</v>
      </c>
      <c r="C190" s="190">
        <f>SUM(C3:C28,C49,C55,C67,C76,C82:C85,C91,C98,C105,C113:C114,C121:C154)</f>
        <v>77279603.00999999</v>
      </c>
    </row>
    <row r="191" spans="1:24" ht="15">
      <c r="A191"/>
      <c r="B191" s="61" t="s">
        <v>45</v>
      </c>
      <c r="C191" s="200">
        <f>SUM(C155:C178,C115,C106:C107,C68:C69,C56:C59,C29:C36)</f>
        <v>28732142.730000008</v>
      </c>
    </row>
    <row r="192" spans="1:24" s="10" customFormat="1" ht="15">
      <c r="A192" s="191"/>
      <c r="B192" s="188" t="str">
        <f>B70</f>
        <v>Zbiory Muzealne</v>
      </c>
      <c r="C192" s="202">
        <f>C70</f>
        <v>685022.4</v>
      </c>
    </row>
    <row r="193" spans="1:3" ht="15.75" thickBot="1">
      <c r="A193"/>
      <c r="B193" s="62" t="s">
        <v>42</v>
      </c>
      <c r="C193" s="201">
        <f>SUM(C179:C186,C116,C108,C99:C100,C93,C86,C77,C71,C60:C61,C50,C44,C37:C38)</f>
        <v>7647658.0100000007</v>
      </c>
    </row>
    <row r="194" spans="1:3" ht="15" customHeight="1">
      <c r="A194"/>
      <c r="B194" s="63" t="s">
        <v>6</v>
      </c>
      <c r="C194" s="65">
        <f>SUM(C190:C193)</f>
        <v>114344426.15000001</v>
      </c>
    </row>
    <row r="196" spans="1:3">
      <c r="B196" s="3" t="s">
        <v>46</v>
      </c>
    </row>
    <row r="197" spans="1:3">
      <c r="B197" s="3" t="s">
        <v>47</v>
      </c>
    </row>
    <row r="198" spans="1:3">
      <c r="B198" s="3" t="s">
        <v>48</v>
      </c>
    </row>
    <row r="199" spans="1:3">
      <c r="A199" s="3"/>
    </row>
  </sheetData>
  <mergeCells count="14">
    <mergeCell ref="C91:C92"/>
    <mergeCell ref="D91:D92"/>
    <mergeCell ref="G1:J1"/>
    <mergeCell ref="G41:J41"/>
    <mergeCell ref="G47:J47"/>
    <mergeCell ref="G53:J53"/>
    <mergeCell ref="G65:J65"/>
    <mergeCell ref="G96:J96"/>
    <mergeCell ref="G103:J103"/>
    <mergeCell ref="G111:J111"/>
    <mergeCell ref="G119:J119"/>
    <mergeCell ref="G74:J74"/>
    <mergeCell ref="G80:J80"/>
    <mergeCell ref="G89:J89"/>
  </mergeCells>
  <phoneticPr fontId="44" type="noConversion"/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75EE-278D-4B9B-9FBC-5E4246A9CA93}">
  <dimension ref="B1:G17"/>
  <sheetViews>
    <sheetView zoomScaleNormal="100" workbookViewId="0">
      <selection activeCell="A40" sqref="A40"/>
    </sheetView>
  </sheetViews>
  <sheetFormatPr defaultRowHeight="12.75"/>
  <cols>
    <col min="1" max="1" width="9.140625" style="30"/>
    <col min="2" max="2" width="5.7109375" style="30" customWidth="1"/>
    <col min="3" max="3" width="35.7109375" style="30" customWidth="1"/>
    <col min="4" max="4" width="27" style="30" customWidth="1"/>
    <col min="5" max="5" width="27.28515625" style="30" customWidth="1"/>
    <col min="6" max="6" width="19.85546875" style="30" customWidth="1"/>
    <col min="7" max="7" width="21.28515625" style="30" customWidth="1"/>
    <col min="8" max="16384" width="9.140625" style="30"/>
  </cols>
  <sheetData>
    <row r="1" spans="2:7" ht="15">
      <c r="B1"/>
      <c r="C1" s="31"/>
      <c r="D1" s="31"/>
      <c r="E1" s="31"/>
      <c r="F1" s="31"/>
      <c r="G1" s="31"/>
    </row>
    <row r="2" spans="2:7" ht="27.75" customHeight="1">
      <c r="B2" s="260" t="s">
        <v>33</v>
      </c>
      <c r="C2" s="260"/>
      <c r="D2" s="260"/>
      <c r="E2" s="260"/>
      <c r="F2" s="260"/>
      <c r="G2" s="260"/>
    </row>
    <row r="3" spans="2:7" ht="25.5">
      <c r="B3" s="27" t="s">
        <v>0</v>
      </c>
      <c r="C3" s="27" t="s">
        <v>24</v>
      </c>
      <c r="D3" s="27" t="s">
        <v>485</v>
      </c>
      <c r="E3" s="27" t="s">
        <v>25</v>
      </c>
      <c r="F3" s="27" t="s">
        <v>26</v>
      </c>
      <c r="G3" s="27" t="s">
        <v>27</v>
      </c>
    </row>
    <row r="4" spans="2:7" ht="13.5" customHeight="1">
      <c r="B4" s="37"/>
      <c r="C4" s="17"/>
      <c r="D4" s="17"/>
      <c r="E4" s="17"/>
      <c r="F4" s="17"/>
      <c r="G4" s="18"/>
    </row>
    <row r="5" spans="2:7">
      <c r="B5" s="55">
        <v>1</v>
      </c>
      <c r="C5" s="28" t="s">
        <v>487</v>
      </c>
      <c r="D5" s="144" t="s">
        <v>481</v>
      </c>
      <c r="E5" s="16" t="s">
        <v>486</v>
      </c>
      <c r="F5" s="16">
        <v>2007</v>
      </c>
      <c r="G5" s="29">
        <v>221400</v>
      </c>
    </row>
    <row r="6" spans="2:7">
      <c r="B6" s="55">
        <v>2</v>
      </c>
      <c r="C6" s="28" t="s">
        <v>487</v>
      </c>
      <c r="D6" s="144" t="s">
        <v>482</v>
      </c>
      <c r="E6" s="16">
        <v>31064708</v>
      </c>
      <c r="F6" s="16">
        <v>2007</v>
      </c>
      <c r="G6" s="29">
        <v>138000</v>
      </c>
    </row>
    <row r="7" spans="2:7">
      <c r="B7" s="55">
        <v>3</v>
      </c>
      <c r="C7" s="28" t="s">
        <v>487</v>
      </c>
      <c r="D7" s="144" t="s">
        <v>482</v>
      </c>
      <c r="E7" s="16">
        <v>31065920</v>
      </c>
      <c r="F7" s="16">
        <v>2008</v>
      </c>
      <c r="G7" s="29">
        <v>138000</v>
      </c>
    </row>
    <row r="8" spans="2:7">
      <c r="B8" s="55">
        <v>4</v>
      </c>
      <c r="C8" s="28"/>
      <c r="D8" s="28"/>
      <c r="E8" s="28"/>
      <c r="F8" s="16"/>
      <c r="G8" s="29"/>
    </row>
    <row r="9" spans="2:7">
      <c r="B9" s="55">
        <v>5</v>
      </c>
      <c r="C9" s="28"/>
      <c r="D9" s="28"/>
      <c r="E9" s="28"/>
      <c r="F9" s="16"/>
      <c r="G9" s="29"/>
    </row>
    <row r="10" spans="2:7">
      <c r="B10" s="55">
        <v>6</v>
      </c>
      <c r="C10" s="28"/>
      <c r="D10" s="28"/>
      <c r="E10" s="28"/>
      <c r="F10" s="16"/>
      <c r="G10" s="29"/>
    </row>
    <row r="11" spans="2:7">
      <c r="B11" s="55">
        <v>7</v>
      </c>
      <c r="C11" s="28"/>
      <c r="D11" s="28"/>
      <c r="E11" s="28"/>
      <c r="F11" s="16"/>
      <c r="G11" s="29"/>
    </row>
    <row r="12" spans="2:7">
      <c r="B12" s="55">
        <v>8</v>
      </c>
      <c r="C12" s="28"/>
      <c r="D12" s="28"/>
      <c r="E12" s="28"/>
      <c r="F12" s="16"/>
      <c r="G12" s="29"/>
    </row>
    <row r="13" spans="2:7">
      <c r="B13" s="55">
        <v>9</v>
      </c>
      <c r="C13" s="28"/>
      <c r="D13" s="28"/>
      <c r="E13" s="28"/>
      <c r="F13" s="16"/>
      <c r="G13" s="29"/>
    </row>
    <row r="14" spans="2:7">
      <c r="B14" s="55">
        <v>10</v>
      </c>
      <c r="C14" s="28"/>
      <c r="D14" s="28"/>
      <c r="E14" s="28"/>
      <c r="F14" s="16"/>
      <c r="G14" s="29"/>
    </row>
    <row r="17" spans="3:3" ht="20.25">
      <c r="C17" s="81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&amp;RZakładka nr 2a - wykaz maszyn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86"/>
  <sheetViews>
    <sheetView topLeftCell="A55" zoomScaleNormal="100" workbookViewId="0">
      <selection activeCell="B91" sqref="B91"/>
    </sheetView>
  </sheetViews>
  <sheetFormatPr defaultRowHeight="14.25"/>
  <cols>
    <col min="1" max="1" width="6.5703125" style="26" customWidth="1"/>
    <col min="2" max="2" width="47.7109375" style="22" customWidth="1"/>
    <col min="3" max="3" width="30.42578125" style="19" customWidth="1"/>
    <col min="4" max="4" width="29.140625" style="20" customWidth="1"/>
    <col min="5" max="5" width="21.7109375" style="20" customWidth="1"/>
    <col min="6" max="6" width="23.42578125" style="25" customWidth="1"/>
    <col min="7" max="7" width="18.5703125" style="24" customWidth="1"/>
    <col min="8" max="8" width="19.28515625" style="23" customWidth="1"/>
    <col min="9" max="9" width="29.5703125" style="21" customWidth="1"/>
    <col min="10" max="10" width="37.140625" style="21" customWidth="1"/>
    <col min="11" max="11" width="9.140625" style="4"/>
    <col min="12" max="12" width="10.85546875" style="4" bestFit="1" customWidth="1"/>
    <col min="13" max="16384" width="9.140625" style="4"/>
  </cols>
  <sheetData>
    <row r="3" spans="1:3">
      <c r="A3" s="143" t="s">
        <v>0</v>
      </c>
      <c r="B3" s="143" t="s">
        <v>1</v>
      </c>
      <c r="C3" s="143" t="s">
        <v>38</v>
      </c>
    </row>
    <row r="4" spans="1:3">
      <c r="A4" s="261" t="s">
        <v>454</v>
      </c>
      <c r="B4" s="261"/>
      <c r="C4" s="261"/>
    </row>
    <row r="5" spans="1:3">
      <c r="A5" s="142" t="s">
        <v>143</v>
      </c>
      <c r="B5" s="140" t="s">
        <v>455</v>
      </c>
      <c r="C5" s="141">
        <v>5000</v>
      </c>
    </row>
    <row r="6" spans="1:3">
      <c r="A6" s="142" t="s">
        <v>144</v>
      </c>
      <c r="B6" s="140" t="s">
        <v>456</v>
      </c>
      <c r="C6" s="141">
        <v>79236.960000000006</v>
      </c>
    </row>
    <row r="7" spans="1:3">
      <c r="A7" s="142" t="s">
        <v>145</v>
      </c>
      <c r="B7" s="140" t="s">
        <v>457</v>
      </c>
      <c r="C7" s="141">
        <v>34489.880000000005</v>
      </c>
    </row>
    <row r="8" spans="1:3">
      <c r="A8" s="142" t="s">
        <v>146</v>
      </c>
      <c r="B8" s="140" t="s">
        <v>458</v>
      </c>
      <c r="C8" s="141">
        <v>998.99</v>
      </c>
    </row>
    <row r="9" spans="1:3">
      <c r="A9" s="142" t="s">
        <v>147</v>
      </c>
      <c r="B9" s="140" t="s">
        <v>459</v>
      </c>
      <c r="C9" s="141">
        <v>42019.24</v>
      </c>
    </row>
    <row r="10" spans="1:3">
      <c r="A10" s="142" t="s">
        <v>202</v>
      </c>
      <c r="B10" s="140" t="s">
        <v>460</v>
      </c>
      <c r="C10" s="206">
        <v>5600</v>
      </c>
    </row>
    <row r="11" spans="1:3">
      <c r="A11" s="142" t="s">
        <v>155</v>
      </c>
      <c r="B11" s="140" t="s">
        <v>461</v>
      </c>
      <c r="C11" s="206">
        <v>100000</v>
      </c>
    </row>
    <row r="12" spans="1:3">
      <c r="A12" s="261" t="s">
        <v>462</v>
      </c>
      <c r="B12" s="261"/>
      <c r="C12" s="261"/>
    </row>
    <row r="13" spans="1:3">
      <c r="A13" s="142" t="s">
        <v>143</v>
      </c>
      <c r="B13" s="140" t="s">
        <v>455</v>
      </c>
      <c r="C13" s="141">
        <v>26910.01</v>
      </c>
    </row>
    <row r="14" spans="1:3">
      <c r="A14" s="142" t="s">
        <v>144</v>
      </c>
      <c r="B14" s="140" t="s">
        <v>456</v>
      </c>
      <c r="C14" s="141">
        <v>25896.99</v>
      </c>
    </row>
    <row r="15" spans="1:3">
      <c r="A15" s="142" t="s">
        <v>145</v>
      </c>
      <c r="B15" s="140" t="s">
        <v>457</v>
      </c>
      <c r="C15" s="141">
        <v>14138.82</v>
      </c>
    </row>
    <row r="16" spans="1:3">
      <c r="A16" s="142" t="s">
        <v>146</v>
      </c>
      <c r="B16" s="140" t="s">
        <v>463</v>
      </c>
      <c r="C16" s="141">
        <v>4955.3</v>
      </c>
    </row>
    <row r="17" spans="1:3">
      <c r="A17" s="142" t="s">
        <v>147</v>
      </c>
      <c r="B17" s="140" t="s">
        <v>459</v>
      </c>
      <c r="C17" s="141">
        <v>3820</v>
      </c>
    </row>
    <row r="18" spans="1:3">
      <c r="A18" s="142" t="s">
        <v>202</v>
      </c>
      <c r="B18" s="140" t="s">
        <v>460</v>
      </c>
      <c r="C18" s="206">
        <v>3303.8</v>
      </c>
    </row>
    <row r="19" spans="1:3">
      <c r="A19" s="261" t="s">
        <v>464</v>
      </c>
      <c r="B19" s="261"/>
      <c r="C19" s="261"/>
    </row>
    <row r="20" spans="1:3">
      <c r="A20" s="142" t="s">
        <v>143</v>
      </c>
      <c r="B20" s="140" t="s">
        <v>455</v>
      </c>
      <c r="C20" s="141">
        <v>50000</v>
      </c>
    </row>
    <row r="21" spans="1:3">
      <c r="A21" s="142" t="s">
        <v>144</v>
      </c>
      <c r="B21" s="140" t="s">
        <v>460</v>
      </c>
      <c r="C21" s="206">
        <v>70000</v>
      </c>
    </row>
    <row r="22" spans="1:3">
      <c r="A22" s="142">
        <v>3</v>
      </c>
      <c r="B22" s="140" t="s">
        <v>465</v>
      </c>
      <c r="C22" s="206">
        <v>17000</v>
      </c>
    </row>
    <row r="23" spans="1:3">
      <c r="A23" s="142">
        <v>4</v>
      </c>
      <c r="B23" s="140" t="s">
        <v>466</v>
      </c>
      <c r="C23" s="141">
        <v>61691</v>
      </c>
    </row>
    <row r="24" spans="1:3">
      <c r="A24" s="261" t="s">
        <v>467</v>
      </c>
      <c r="B24" s="261"/>
      <c r="C24" s="261"/>
    </row>
    <row r="25" spans="1:3">
      <c r="A25" s="142" t="s">
        <v>143</v>
      </c>
      <c r="B25" s="140" t="s">
        <v>455</v>
      </c>
      <c r="C25" s="141">
        <v>3634.75</v>
      </c>
    </row>
    <row r="26" spans="1:3">
      <c r="A26" s="261" t="s">
        <v>468</v>
      </c>
      <c r="B26" s="261"/>
      <c r="C26" s="261"/>
    </row>
    <row r="27" spans="1:3">
      <c r="A27" s="142" t="s">
        <v>143</v>
      </c>
      <c r="B27" s="140" t="s">
        <v>456</v>
      </c>
      <c r="C27" s="141">
        <v>1484.5</v>
      </c>
    </row>
    <row r="28" spans="1:3">
      <c r="A28" s="142" t="s">
        <v>144</v>
      </c>
      <c r="B28" s="140" t="s">
        <v>460</v>
      </c>
      <c r="C28" s="206">
        <v>4000</v>
      </c>
    </row>
    <row r="29" spans="1:3">
      <c r="A29" s="262" t="s">
        <v>469</v>
      </c>
      <c r="B29" s="262"/>
      <c r="C29" s="262"/>
    </row>
    <row r="30" spans="1:3">
      <c r="A30" s="142" t="s">
        <v>143</v>
      </c>
      <c r="B30" s="140" t="s">
        <v>455</v>
      </c>
      <c r="C30" s="141">
        <v>9110</v>
      </c>
    </row>
    <row r="31" spans="1:3">
      <c r="A31" s="142" t="s">
        <v>144</v>
      </c>
      <c r="B31" s="140" t="s">
        <v>460</v>
      </c>
      <c r="C31" s="206">
        <v>17350</v>
      </c>
    </row>
    <row r="32" spans="1:3">
      <c r="A32" s="142" t="s">
        <v>145</v>
      </c>
      <c r="B32" s="140" t="s">
        <v>461</v>
      </c>
      <c r="C32" s="206">
        <v>3200</v>
      </c>
    </row>
    <row r="33" spans="1:3">
      <c r="A33" s="142" t="s">
        <v>146</v>
      </c>
      <c r="B33" s="140" t="s">
        <v>470</v>
      </c>
      <c r="C33" s="141">
        <v>16420</v>
      </c>
    </row>
    <row r="34" spans="1:3">
      <c r="A34" s="142" t="s">
        <v>147</v>
      </c>
      <c r="B34" s="140" t="s">
        <v>471</v>
      </c>
      <c r="C34" s="141">
        <v>5500</v>
      </c>
    </row>
    <row r="35" spans="1:3">
      <c r="A35" s="261" t="s">
        <v>472</v>
      </c>
      <c r="B35" s="261"/>
      <c r="C35" s="261"/>
    </row>
    <row r="36" spans="1:3">
      <c r="A36" s="142" t="s">
        <v>143</v>
      </c>
      <c r="B36" s="140" t="s">
        <v>455</v>
      </c>
      <c r="C36" s="141">
        <v>256705.48</v>
      </c>
    </row>
    <row r="37" spans="1:3">
      <c r="A37" s="142" t="s">
        <v>144</v>
      </c>
      <c r="B37" s="140" t="s">
        <v>457</v>
      </c>
      <c r="C37" s="141">
        <v>28742.47</v>
      </c>
    </row>
    <row r="38" spans="1:3">
      <c r="A38" s="142" t="s">
        <v>145</v>
      </c>
      <c r="B38" s="140" t="s">
        <v>463</v>
      </c>
      <c r="C38" s="141">
        <v>12993.25</v>
      </c>
    </row>
    <row r="39" spans="1:3">
      <c r="A39" s="142" t="s">
        <v>146</v>
      </c>
      <c r="B39" s="140" t="s">
        <v>473</v>
      </c>
      <c r="C39" s="141">
        <v>73916.98000000001</v>
      </c>
    </row>
    <row r="40" spans="1:3">
      <c r="A40" s="142" t="s">
        <v>147</v>
      </c>
      <c r="B40" s="140" t="s">
        <v>460</v>
      </c>
      <c r="C40" s="206">
        <v>264202.48</v>
      </c>
    </row>
    <row r="41" spans="1:3">
      <c r="A41" s="142" t="s">
        <v>202</v>
      </c>
      <c r="B41" s="140" t="s">
        <v>474</v>
      </c>
      <c r="C41" s="141">
        <v>78297.22</v>
      </c>
    </row>
    <row r="42" spans="1:3">
      <c r="A42" s="142" t="s">
        <v>155</v>
      </c>
      <c r="B42" s="140" t="s">
        <v>466</v>
      </c>
      <c r="C42" s="141">
        <v>50883.88</v>
      </c>
    </row>
    <row r="43" spans="1:3">
      <c r="A43" s="261" t="s">
        <v>475</v>
      </c>
      <c r="B43" s="261"/>
      <c r="C43" s="261"/>
    </row>
    <row r="44" spans="1:3">
      <c r="A44" s="142" t="s">
        <v>143</v>
      </c>
      <c r="B44" s="140" t="s">
        <v>455</v>
      </c>
      <c r="C44" s="141">
        <v>56461.18</v>
      </c>
    </row>
    <row r="45" spans="1:3">
      <c r="A45" s="142" t="s">
        <v>144</v>
      </c>
      <c r="B45" s="140" t="s">
        <v>457</v>
      </c>
      <c r="C45" s="141">
        <v>8697</v>
      </c>
    </row>
    <row r="46" spans="1:3">
      <c r="A46" s="142" t="s">
        <v>145</v>
      </c>
      <c r="B46" s="140" t="s">
        <v>460</v>
      </c>
      <c r="C46" s="206">
        <v>30462.99</v>
      </c>
    </row>
    <row r="47" spans="1:3">
      <c r="A47" s="261" t="s">
        <v>476</v>
      </c>
      <c r="B47" s="261"/>
      <c r="C47" s="261"/>
    </row>
    <row r="48" spans="1:3">
      <c r="A48" s="142" t="s">
        <v>143</v>
      </c>
      <c r="B48" s="140" t="s">
        <v>455</v>
      </c>
      <c r="C48" s="141">
        <v>97258.52</v>
      </c>
    </row>
    <row r="49" spans="1:3">
      <c r="A49" s="142" t="s">
        <v>144</v>
      </c>
      <c r="B49" s="140" t="s">
        <v>457</v>
      </c>
      <c r="C49" s="141">
        <v>98460.24</v>
      </c>
    </row>
    <row r="50" spans="1:3">
      <c r="A50" s="142" t="s">
        <v>145</v>
      </c>
      <c r="B50" s="140" t="s">
        <v>473</v>
      </c>
      <c r="C50" s="141">
        <v>2970.7</v>
      </c>
    </row>
    <row r="51" spans="1:3">
      <c r="A51" s="142" t="s">
        <v>146</v>
      </c>
      <c r="B51" s="140" t="s">
        <v>460</v>
      </c>
      <c r="C51" s="206">
        <v>63232.72</v>
      </c>
    </row>
    <row r="52" spans="1:3">
      <c r="A52" s="142" t="s">
        <v>147</v>
      </c>
      <c r="B52" s="140" t="s">
        <v>466</v>
      </c>
      <c r="C52" s="141">
        <v>2098.4</v>
      </c>
    </row>
    <row r="53" spans="1:3">
      <c r="A53" s="261" t="s">
        <v>477</v>
      </c>
      <c r="B53" s="261"/>
      <c r="C53" s="261"/>
    </row>
    <row r="54" spans="1:3">
      <c r="A54" s="142" t="s">
        <v>143</v>
      </c>
      <c r="B54" s="140" t="s">
        <v>455</v>
      </c>
      <c r="C54" s="141">
        <v>22820</v>
      </c>
    </row>
    <row r="55" spans="1:3">
      <c r="A55" s="142" t="s">
        <v>144</v>
      </c>
      <c r="B55" s="140" t="s">
        <v>456</v>
      </c>
      <c r="C55" s="141">
        <v>93837.83</v>
      </c>
    </row>
    <row r="56" spans="1:3">
      <c r="A56" s="142" t="s">
        <v>145</v>
      </c>
      <c r="B56" s="140" t="s">
        <v>457</v>
      </c>
      <c r="C56" s="141">
        <v>11268.34</v>
      </c>
    </row>
    <row r="57" spans="1:3">
      <c r="A57" s="142" t="s">
        <v>146</v>
      </c>
      <c r="B57" s="140" t="s">
        <v>473</v>
      </c>
      <c r="C57" s="141">
        <v>3729.48</v>
      </c>
    </row>
    <row r="58" spans="1:3">
      <c r="A58" s="142" t="s">
        <v>147</v>
      </c>
      <c r="B58" s="140" t="s">
        <v>460</v>
      </c>
      <c r="C58" s="206">
        <v>35702.85</v>
      </c>
    </row>
    <row r="59" spans="1:3">
      <c r="A59" s="142" t="s">
        <v>202</v>
      </c>
      <c r="B59" s="140" t="s">
        <v>461</v>
      </c>
      <c r="C59" s="206">
        <v>18862.41</v>
      </c>
    </row>
    <row r="60" spans="1:3">
      <c r="A60" s="142" t="s">
        <v>155</v>
      </c>
      <c r="B60" s="140" t="s">
        <v>474</v>
      </c>
      <c r="C60" s="141">
        <v>36458.99</v>
      </c>
    </row>
    <row r="61" spans="1:3">
      <c r="A61" s="142" t="s">
        <v>154</v>
      </c>
      <c r="B61" s="140" t="s">
        <v>466</v>
      </c>
      <c r="C61" s="141">
        <v>5543.62</v>
      </c>
    </row>
    <row r="62" spans="1:3">
      <c r="A62" s="261" t="s">
        <v>478</v>
      </c>
      <c r="B62" s="261"/>
      <c r="C62" s="261"/>
    </row>
    <row r="63" spans="1:3">
      <c r="A63" s="142" t="s">
        <v>143</v>
      </c>
      <c r="B63" s="140" t="s">
        <v>455</v>
      </c>
      <c r="C63" s="141">
        <v>9268.64</v>
      </c>
    </row>
    <row r="64" spans="1:3">
      <c r="A64" s="142" t="s">
        <v>144</v>
      </c>
      <c r="B64" s="140" t="s">
        <v>456</v>
      </c>
      <c r="C64" s="141">
        <v>3537.87</v>
      </c>
    </row>
    <row r="65" spans="1:3">
      <c r="A65" s="142" t="s">
        <v>145</v>
      </c>
      <c r="B65" s="140" t="s">
        <v>463</v>
      </c>
      <c r="C65" s="141">
        <v>1410.54</v>
      </c>
    </row>
    <row r="66" spans="1:3">
      <c r="A66" s="142" t="s">
        <v>146</v>
      </c>
      <c r="B66" s="140" t="s">
        <v>460</v>
      </c>
      <c r="C66" s="206">
        <v>15359.78</v>
      </c>
    </row>
    <row r="67" spans="1:3">
      <c r="A67" s="142" t="s">
        <v>147</v>
      </c>
      <c r="B67" s="140" t="s">
        <v>461</v>
      </c>
      <c r="C67" s="206">
        <v>1449</v>
      </c>
    </row>
    <row r="68" spans="1:3">
      <c r="A68" s="142" t="s">
        <v>202</v>
      </c>
      <c r="B68" s="140" t="s">
        <v>474</v>
      </c>
      <c r="C68" s="141">
        <v>11539.79</v>
      </c>
    </row>
    <row r="69" spans="1:3">
      <c r="A69" s="142" t="s">
        <v>155</v>
      </c>
      <c r="B69" s="140" t="s">
        <v>466</v>
      </c>
      <c r="C69" s="141">
        <v>9944.82</v>
      </c>
    </row>
    <row r="70" spans="1:3">
      <c r="A70" s="261" t="s">
        <v>479</v>
      </c>
      <c r="B70" s="261"/>
      <c r="C70" s="261"/>
    </row>
    <row r="71" spans="1:3">
      <c r="A71" s="142" t="s">
        <v>143</v>
      </c>
      <c r="B71" s="140" t="s">
        <v>455</v>
      </c>
      <c r="C71" s="141">
        <v>14739.29</v>
      </c>
    </row>
    <row r="72" spans="1:3">
      <c r="A72" s="142" t="s">
        <v>144</v>
      </c>
      <c r="B72" s="140" t="s">
        <v>459</v>
      </c>
      <c r="C72" s="141">
        <v>5284.53</v>
      </c>
    </row>
    <row r="73" spans="1:3">
      <c r="A73" s="142" t="s">
        <v>145</v>
      </c>
      <c r="B73" s="140" t="s">
        <v>480</v>
      </c>
      <c r="C73" s="141">
        <v>30000</v>
      </c>
    </row>
    <row r="74" spans="1:3">
      <c r="A74" s="142" t="s">
        <v>146</v>
      </c>
      <c r="B74" s="140" t="s">
        <v>460</v>
      </c>
      <c r="C74" s="206">
        <v>27130.28</v>
      </c>
    </row>
    <row r="75" spans="1:3">
      <c r="A75" s="203"/>
      <c r="B75" s="204"/>
      <c r="C75" s="205"/>
    </row>
    <row r="76" spans="1:3">
      <c r="A76" s="203"/>
      <c r="B76" s="204"/>
      <c r="C76" s="205"/>
    </row>
    <row r="78" spans="1:3" ht="15" thickBot="1">
      <c r="B78" s="58" t="s">
        <v>1</v>
      </c>
      <c r="C78" s="59" t="s">
        <v>43</v>
      </c>
    </row>
    <row r="79" spans="1:3" ht="15" thickTop="1">
      <c r="B79" s="60" t="s">
        <v>39</v>
      </c>
      <c r="C79" s="64">
        <f>SUM(C5:C9,C13:C17,C20,C23,C25,C27,C30,C33:C34,C36:C39,C41:C42,C44:C45,C48:C50,C52,C54:C57,C60:C61,C63:C65,C68:C69,C71:C73)</f>
        <v>1412175.5000000002</v>
      </c>
    </row>
    <row r="80" spans="1:3" ht="15" thickBot="1">
      <c r="B80" s="62" t="s">
        <v>40</v>
      </c>
      <c r="C80" s="207">
        <f>SUM(C74,C66:C67,C58:C59,C51,C46,C40,C31:C32,C28,C21:C22,C18,C10:C11)</f>
        <v>676856.31</v>
      </c>
    </row>
    <row r="81" spans="1:3">
      <c r="B81" s="63" t="s">
        <v>6</v>
      </c>
      <c r="C81" s="65">
        <f>SUM(C79:C80)</f>
        <v>2089031.8100000003</v>
      </c>
    </row>
    <row r="82" spans="1:3">
      <c r="C82" s="4"/>
    </row>
    <row r="83" spans="1:3">
      <c r="A83" s="10"/>
      <c r="B83" s="10"/>
      <c r="C83" s="10"/>
    </row>
    <row r="84" spans="1:3">
      <c r="B84" s="3" t="s">
        <v>49</v>
      </c>
      <c r="C84" s="10"/>
    </row>
    <row r="85" spans="1:3">
      <c r="B85" s="3" t="s">
        <v>47</v>
      </c>
      <c r="C85" s="10"/>
    </row>
    <row r="86" spans="1:3">
      <c r="B86" s="3" t="s">
        <v>48</v>
      </c>
      <c r="C86" s="10"/>
    </row>
  </sheetData>
  <mergeCells count="12">
    <mergeCell ref="A62:C62"/>
    <mergeCell ref="A70:C70"/>
    <mergeCell ref="A4:C4"/>
    <mergeCell ref="A12:C12"/>
    <mergeCell ref="A19:C19"/>
    <mergeCell ref="A26:C26"/>
    <mergeCell ref="A24:C24"/>
    <mergeCell ref="A29:C29"/>
    <mergeCell ref="A35:C35"/>
    <mergeCell ref="A43:C43"/>
    <mergeCell ref="A47:C47"/>
    <mergeCell ref="A53:C53"/>
  </mergeCells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U44"/>
  <sheetViews>
    <sheetView zoomScale="70" zoomScaleNormal="70" workbookViewId="0">
      <pane ySplit="1" topLeftCell="A2" activePane="bottomLeft" state="frozen"/>
      <selection pane="bottomLeft" activeCell="S41" sqref="S41"/>
    </sheetView>
  </sheetViews>
  <sheetFormatPr defaultRowHeight="14.25"/>
  <cols>
    <col min="1" max="1" width="4.5703125" style="6" customWidth="1"/>
    <col min="2" max="2" width="23.85546875" style="244" customWidth="1"/>
    <col min="3" max="3" width="24.140625" style="244" customWidth="1"/>
    <col min="4" max="4" width="25.42578125" style="244" customWidth="1"/>
    <col min="5" max="5" width="15.85546875" style="6" customWidth="1"/>
    <col min="6" max="6" width="25.42578125" style="6" customWidth="1"/>
    <col min="7" max="7" width="15.42578125" style="6" customWidth="1"/>
    <col min="8" max="8" width="26.28515625" style="6" customWidth="1"/>
    <col min="9" max="9" width="11.140625" style="6" customWidth="1"/>
    <col min="10" max="10" width="14.42578125" style="6" customWidth="1"/>
    <col min="11" max="11" width="9" style="6" customWidth="1"/>
    <col min="12" max="12" width="10.5703125" style="6" customWidth="1"/>
    <col min="13" max="13" width="28.42578125" style="6" customWidth="1"/>
    <col min="14" max="14" width="16.85546875" style="6" customWidth="1"/>
    <col min="15" max="15" width="15" style="6" customWidth="1"/>
    <col min="16" max="16" width="16.140625" style="6" customWidth="1"/>
    <col min="17" max="17" width="15.28515625" style="6" customWidth="1"/>
    <col min="18" max="18" width="21.42578125" style="6" customWidth="1"/>
    <col min="19" max="20" width="37" style="6" customWidth="1"/>
    <col min="21" max="24" width="28.140625" style="6" customWidth="1"/>
    <col min="25" max="25" width="20.42578125" style="6" customWidth="1"/>
    <col min="26" max="26" width="19.140625" style="6" bestFit="1" customWidth="1"/>
    <col min="27" max="27" width="14.140625" style="6" customWidth="1"/>
    <col min="28" max="29" width="16.85546875" style="6" customWidth="1"/>
    <col min="30" max="30" width="14.140625" style="6" customWidth="1"/>
    <col min="31" max="31" width="27.85546875" style="6" customWidth="1"/>
    <col min="32" max="32" width="17.140625" style="6" customWidth="1"/>
    <col min="33" max="34" width="16.85546875" style="6" customWidth="1"/>
    <col min="35" max="35" width="14.140625" style="6" customWidth="1"/>
    <col min="36" max="38" width="16.85546875" style="6" customWidth="1"/>
    <col min="39" max="39" width="14.140625" style="6" customWidth="1"/>
    <col min="40" max="41" width="16.85546875" style="6" customWidth="1"/>
    <col min="42" max="42" width="14.140625" style="6" customWidth="1"/>
    <col min="43" max="44" width="16.85546875" style="6" customWidth="1"/>
    <col min="45" max="45" width="14.140625" style="6" customWidth="1"/>
    <col min="46" max="47" width="16.85546875" style="6" customWidth="1"/>
    <col min="48" max="48" width="58.7109375" style="6" customWidth="1"/>
    <col min="49" max="16384" width="9.140625" style="6"/>
  </cols>
  <sheetData>
    <row r="1" spans="1:333" s="5" customFormat="1" ht="16.5" customHeight="1">
      <c r="A1" s="66"/>
      <c r="B1" s="245" t="s">
        <v>50</v>
      </c>
      <c r="C1" s="67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69" t="s">
        <v>22</v>
      </c>
      <c r="Z1" s="271"/>
      <c r="AA1" s="269" t="s">
        <v>28</v>
      </c>
      <c r="AB1" s="270"/>
      <c r="AC1" s="271"/>
      <c r="AD1" s="269" t="s">
        <v>29</v>
      </c>
      <c r="AE1" s="270"/>
      <c r="AF1" s="270"/>
      <c r="AG1" s="270"/>
      <c r="AH1" s="271"/>
      <c r="AI1" s="269" t="s">
        <v>30</v>
      </c>
      <c r="AJ1" s="270"/>
      <c r="AK1" s="270"/>
      <c r="AL1" s="271"/>
      <c r="AM1" s="269" t="s">
        <v>41</v>
      </c>
      <c r="AN1" s="270"/>
      <c r="AO1" s="271"/>
      <c r="AP1" s="269" t="s">
        <v>37</v>
      </c>
      <c r="AQ1" s="270"/>
      <c r="AR1" s="271"/>
      <c r="AS1" s="269" t="s">
        <v>32</v>
      </c>
      <c r="AT1" s="270"/>
      <c r="AU1" s="271"/>
      <c r="AV1" s="56" t="s">
        <v>31</v>
      </c>
    </row>
    <row r="2" spans="1:333" s="158" customFormat="1" ht="28.5">
      <c r="A2" s="153" t="s">
        <v>0</v>
      </c>
      <c r="B2" s="153" t="s">
        <v>36</v>
      </c>
      <c r="C2" s="153" t="s">
        <v>4</v>
      </c>
      <c r="D2" s="153" t="s">
        <v>505</v>
      </c>
      <c r="E2" s="153" t="s">
        <v>506</v>
      </c>
      <c r="F2" s="153" t="s">
        <v>3</v>
      </c>
      <c r="G2" s="153" t="s">
        <v>507</v>
      </c>
      <c r="H2" s="153" t="s">
        <v>508</v>
      </c>
      <c r="I2" s="153" t="s">
        <v>509</v>
      </c>
      <c r="J2" s="153" t="s">
        <v>510</v>
      </c>
      <c r="K2" s="153" t="s">
        <v>2</v>
      </c>
      <c r="L2" s="153" t="s">
        <v>511</v>
      </c>
      <c r="M2" s="154" t="s">
        <v>512</v>
      </c>
      <c r="N2" s="154" t="s">
        <v>513</v>
      </c>
      <c r="O2" s="155" t="s">
        <v>514</v>
      </c>
      <c r="P2" s="155" t="s">
        <v>515</v>
      </c>
      <c r="Q2" s="155" t="s">
        <v>516</v>
      </c>
      <c r="R2" s="156" t="s">
        <v>517</v>
      </c>
      <c r="S2" s="157"/>
    </row>
    <row r="3" spans="1:333" s="211" customFormat="1" ht="28.5" customHeight="1">
      <c r="A3" s="192" t="s">
        <v>143</v>
      </c>
      <c r="B3" s="266" t="s">
        <v>518</v>
      </c>
      <c r="C3" s="266" t="s">
        <v>518</v>
      </c>
      <c r="D3" s="266" t="s">
        <v>518</v>
      </c>
      <c r="E3" s="192" t="s">
        <v>519</v>
      </c>
      <c r="F3" s="192" t="s">
        <v>520</v>
      </c>
      <c r="G3" s="197" t="s">
        <v>521</v>
      </c>
      <c r="H3" s="192" t="s">
        <v>522</v>
      </c>
      <c r="I3" s="192">
        <v>1560</v>
      </c>
      <c r="J3" s="159" t="s">
        <v>256</v>
      </c>
      <c r="K3" s="192">
        <v>5</v>
      </c>
      <c r="L3" s="192">
        <v>2007</v>
      </c>
      <c r="M3" s="194" t="s">
        <v>523</v>
      </c>
      <c r="N3" s="194" t="s">
        <v>524</v>
      </c>
      <c r="O3" s="160">
        <v>44267</v>
      </c>
      <c r="P3" s="160">
        <v>44268</v>
      </c>
      <c r="Q3" s="160">
        <v>44632</v>
      </c>
      <c r="R3" s="159" t="s">
        <v>256</v>
      </c>
      <c r="S3" s="209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0"/>
      <c r="FS3" s="210"/>
      <c r="FT3" s="210"/>
      <c r="FU3" s="210"/>
      <c r="FV3" s="210"/>
      <c r="FW3" s="210"/>
      <c r="FX3" s="210"/>
      <c r="FY3" s="210"/>
      <c r="FZ3" s="210"/>
      <c r="GA3" s="210"/>
      <c r="GB3" s="210"/>
      <c r="GC3" s="210"/>
      <c r="GD3" s="210"/>
      <c r="GE3" s="210"/>
      <c r="GF3" s="210"/>
      <c r="GG3" s="210"/>
      <c r="GH3" s="210"/>
      <c r="GI3" s="210"/>
      <c r="GJ3" s="210"/>
      <c r="GK3" s="210"/>
      <c r="GL3" s="210"/>
      <c r="GM3" s="210"/>
      <c r="GN3" s="210"/>
      <c r="GO3" s="210"/>
      <c r="GP3" s="210"/>
      <c r="GQ3" s="210"/>
      <c r="GR3" s="210"/>
      <c r="GS3" s="210"/>
      <c r="GT3" s="210"/>
      <c r="GU3" s="210"/>
      <c r="GV3" s="210"/>
      <c r="GW3" s="210"/>
      <c r="GX3" s="210"/>
      <c r="GY3" s="210"/>
      <c r="GZ3" s="210"/>
      <c r="HA3" s="210"/>
      <c r="HB3" s="210"/>
      <c r="HC3" s="210"/>
      <c r="HD3" s="210"/>
      <c r="HE3" s="210"/>
      <c r="HF3" s="210"/>
      <c r="HG3" s="210"/>
      <c r="HH3" s="210"/>
      <c r="HI3" s="210"/>
      <c r="HJ3" s="210"/>
      <c r="HK3" s="210"/>
      <c r="HL3" s="210"/>
      <c r="HM3" s="210"/>
      <c r="HN3" s="210"/>
      <c r="HO3" s="210"/>
      <c r="HP3" s="210"/>
      <c r="HQ3" s="210"/>
      <c r="HR3" s="210"/>
      <c r="HS3" s="210"/>
      <c r="HT3" s="210"/>
      <c r="HU3" s="210"/>
      <c r="HV3" s="210"/>
      <c r="HW3" s="210"/>
      <c r="HX3" s="210"/>
      <c r="HY3" s="210"/>
      <c r="HZ3" s="210"/>
      <c r="IA3" s="210"/>
      <c r="IB3" s="210"/>
      <c r="IC3" s="210"/>
      <c r="ID3" s="210"/>
      <c r="IE3" s="210"/>
      <c r="IF3" s="210"/>
      <c r="IG3" s="210"/>
      <c r="IH3" s="210"/>
      <c r="II3" s="210"/>
      <c r="IJ3" s="210"/>
      <c r="IK3" s="210"/>
      <c r="IL3" s="210"/>
      <c r="IM3" s="210"/>
      <c r="IN3" s="210"/>
      <c r="IO3" s="210"/>
      <c r="IP3" s="210"/>
      <c r="IQ3" s="210"/>
      <c r="IR3" s="210"/>
      <c r="IS3" s="210"/>
      <c r="IT3" s="210"/>
      <c r="IU3" s="210"/>
      <c r="IV3" s="210"/>
      <c r="IW3" s="210"/>
      <c r="IX3" s="210"/>
      <c r="IY3" s="210"/>
      <c r="IZ3" s="210"/>
      <c r="JA3" s="210"/>
      <c r="JB3" s="210"/>
      <c r="JC3" s="210"/>
      <c r="JD3" s="210"/>
      <c r="JE3" s="210"/>
      <c r="JF3" s="210"/>
      <c r="JG3" s="210"/>
      <c r="JH3" s="210"/>
      <c r="JI3" s="210"/>
      <c r="JJ3" s="210"/>
      <c r="JK3" s="210"/>
      <c r="JL3" s="210"/>
      <c r="JM3" s="210"/>
      <c r="JN3" s="210"/>
      <c r="JO3" s="210"/>
      <c r="JP3" s="210"/>
      <c r="JQ3" s="210"/>
      <c r="JR3" s="210"/>
      <c r="JS3" s="210"/>
      <c r="JT3" s="210"/>
      <c r="JU3" s="210"/>
      <c r="JV3" s="210"/>
      <c r="JW3" s="210"/>
      <c r="JX3" s="210"/>
      <c r="JY3" s="210"/>
      <c r="JZ3" s="210"/>
      <c r="KA3" s="210"/>
      <c r="KB3" s="210"/>
      <c r="KC3" s="210"/>
      <c r="KD3" s="210"/>
      <c r="KE3" s="210"/>
      <c r="KF3" s="210"/>
      <c r="KG3" s="210"/>
      <c r="KH3" s="210"/>
      <c r="KI3" s="210"/>
      <c r="KJ3" s="210"/>
      <c r="KK3" s="210"/>
      <c r="KL3" s="210"/>
      <c r="KM3" s="210"/>
      <c r="KN3" s="210"/>
      <c r="KO3" s="210"/>
      <c r="KP3" s="210"/>
      <c r="KQ3" s="210"/>
      <c r="KR3" s="210"/>
      <c r="KS3" s="210"/>
      <c r="KT3" s="210"/>
      <c r="KU3" s="210"/>
      <c r="KV3" s="210"/>
      <c r="KW3" s="210"/>
      <c r="KX3" s="210"/>
      <c r="KY3" s="210"/>
      <c r="KZ3" s="210"/>
      <c r="LA3" s="210"/>
      <c r="LB3" s="210"/>
      <c r="LC3" s="210"/>
      <c r="LD3" s="210"/>
      <c r="LE3" s="210"/>
      <c r="LF3" s="210"/>
      <c r="LG3" s="210"/>
      <c r="LH3" s="210"/>
      <c r="LI3" s="210"/>
      <c r="LJ3" s="210"/>
      <c r="LK3" s="210"/>
      <c r="LL3" s="210"/>
      <c r="LM3" s="210"/>
      <c r="LN3" s="210"/>
      <c r="LO3" s="210"/>
      <c r="LP3" s="210"/>
      <c r="LQ3" s="210"/>
      <c r="LR3" s="210"/>
      <c r="LS3" s="210"/>
      <c r="LT3" s="210"/>
      <c r="LU3" s="210"/>
    </row>
    <row r="4" spans="1:333" s="211" customFormat="1" ht="15.75">
      <c r="A4" s="192" t="s">
        <v>144</v>
      </c>
      <c r="B4" s="267"/>
      <c r="C4" s="267"/>
      <c r="D4" s="267"/>
      <c r="E4" s="192" t="s">
        <v>525</v>
      </c>
      <c r="F4" s="192" t="s">
        <v>526</v>
      </c>
      <c r="G4" s="192" t="s">
        <v>527</v>
      </c>
      <c r="H4" s="192" t="s">
        <v>528</v>
      </c>
      <c r="I4" s="192">
        <v>6871</v>
      </c>
      <c r="J4" s="159" t="s">
        <v>256</v>
      </c>
      <c r="K4" s="192">
        <v>5</v>
      </c>
      <c r="L4" s="192">
        <v>2002</v>
      </c>
      <c r="M4" s="194" t="s">
        <v>529</v>
      </c>
      <c r="N4" s="194" t="s">
        <v>530</v>
      </c>
      <c r="O4" s="160">
        <v>44267</v>
      </c>
      <c r="P4" s="160">
        <v>44268</v>
      </c>
      <c r="Q4" s="160">
        <v>44632</v>
      </c>
      <c r="R4" s="161">
        <v>172000</v>
      </c>
      <c r="S4" s="209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0"/>
      <c r="FS4" s="210"/>
      <c r="FT4" s="210"/>
      <c r="FU4" s="210"/>
      <c r="FV4" s="210"/>
      <c r="FW4" s="210"/>
      <c r="FX4" s="210"/>
      <c r="FY4" s="210"/>
      <c r="FZ4" s="210"/>
      <c r="GA4" s="210"/>
      <c r="GB4" s="210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0"/>
      <c r="HK4" s="210"/>
      <c r="HL4" s="210"/>
      <c r="HM4" s="210"/>
      <c r="HN4" s="210"/>
      <c r="HO4" s="210"/>
      <c r="HP4" s="210"/>
      <c r="HQ4" s="210"/>
      <c r="HR4" s="210"/>
      <c r="HS4" s="210"/>
      <c r="HT4" s="210"/>
      <c r="HU4" s="210"/>
      <c r="HV4" s="210"/>
      <c r="HW4" s="210"/>
      <c r="HX4" s="210"/>
      <c r="HY4" s="210"/>
      <c r="HZ4" s="210"/>
      <c r="IA4" s="210"/>
      <c r="IB4" s="210"/>
      <c r="IC4" s="210"/>
      <c r="ID4" s="210"/>
      <c r="IE4" s="210"/>
      <c r="IF4" s="210"/>
      <c r="IG4" s="210"/>
      <c r="IH4" s="210"/>
      <c r="II4" s="210"/>
      <c r="IJ4" s="210"/>
      <c r="IK4" s="210"/>
      <c r="IL4" s="210"/>
      <c r="IM4" s="210"/>
      <c r="IN4" s="210"/>
      <c r="IO4" s="210"/>
      <c r="IP4" s="210"/>
      <c r="IQ4" s="210"/>
      <c r="IR4" s="210"/>
      <c r="IS4" s="210"/>
      <c r="IT4" s="210"/>
      <c r="IU4" s="210"/>
      <c r="IV4" s="210"/>
      <c r="IW4" s="210"/>
      <c r="IX4" s="210"/>
      <c r="IY4" s="210"/>
      <c r="IZ4" s="210"/>
      <c r="JA4" s="210"/>
      <c r="JB4" s="210"/>
      <c r="JC4" s="210"/>
      <c r="JD4" s="210"/>
      <c r="JE4" s="210"/>
      <c r="JF4" s="210"/>
      <c r="JG4" s="210"/>
      <c r="JH4" s="210"/>
      <c r="JI4" s="210"/>
      <c r="JJ4" s="210"/>
      <c r="JK4" s="210"/>
      <c r="JL4" s="210"/>
      <c r="JM4" s="210"/>
      <c r="JN4" s="210"/>
      <c r="JO4" s="210"/>
      <c r="JP4" s="210"/>
      <c r="JQ4" s="210"/>
      <c r="JR4" s="210"/>
      <c r="JS4" s="210"/>
      <c r="JT4" s="210"/>
      <c r="JU4" s="210"/>
      <c r="JV4" s="210"/>
      <c r="JW4" s="210"/>
      <c r="JX4" s="210"/>
      <c r="JY4" s="210"/>
      <c r="JZ4" s="210"/>
      <c r="KA4" s="210"/>
      <c r="KB4" s="210"/>
      <c r="KC4" s="210"/>
      <c r="KD4" s="210"/>
      <c r="KE4" s="210"/>
      <c r="KF4" s="210"/>
      <c r="KG4" s="210"/>
      <c r="KH4" s="210"/>
      <c r="KI4" s="210"/>
      <c r="KJ4" s="210"/>
      <c r="KK4" s="210"/>
      <c r="KL4" s="210"/>
      <c r="KM4" s="210"/>
      <c r="KN4" s="210"/>
      <c r="KO4" s="210"/>
      <c r="KP4" s="210"/>
      <c r="KQ4" s="210"/>
      <c r="KR4" s="210"/>
      <c r="KS4" s="210"/>
      <c r="KT4" s="210"/>
      <c r="KU4" s="210"/>
      <c r="KV4" s="210"/>
      <c r="KW4" s="210"/>
      <c r="KX4" s="210"/>
      <c r="KY4" s="210"/>
      <c r="KZ4" s="210"/>
      <c r="LA4" s="210"/>
      <c r="LB4" s="210"/>
      <c r="LC4" s="210"/>
      <c r="LD4" s="210"/>
      <c r="LE4" s="210"/>
      <c r="LF4" s="210"/>
      <c r="LG4" s="210"/>
      <c r="LH4" s="210"/>
      <c r="LI4" s="210"/>
      <c r="LJ4" s="210"/>
      <c r="LK4" s="210"/>
      <c r="LL4" s="210"/>
      <c r="LM4" s="210"/>
      <c r="LN4" s="210"/>
      <c r="LO4" s="210"/>
      <c r="LP4" s="210"/>
      <c r="LQ4" s="210"/>
      <c r="LR4" s="210"/>
      <c r="LS4" s="210"/>
      <c r="LT4" s="210"/>
      <c r="LU4" s="210"/>
    </row>
    <row r="5" spans="1:333" s="211" customFormat="1" ht="15.75">
      <c r="A5" s="192" t="s">
        <v>145</v>
      </c>
      <c r="B5" s="267"/>
      <c r="C5" s="267"/>
      <c r="D5" s="267"/>
      <c r="E5" s="192" t="s">
        <v>531</v>
      </c>
      <c r="F5" s="192" t="s">
        <v>532</v>
      </c>
      <c r="G5" s="192">
        <v>4</v>
      </c>
      <c r="H5" s="192" t="s">
        <v>528</v>
      </c>
      <c r="I5" s="192">
        <v>11100</v>
      </c>
      <c r="J5" s="159" t="s">
        <v>256</v>
      </c>
      <c r="K5" s="192">
        <v>6</v>
      </c>
      <c r="L5" s="192">
        <v>1981</v>
      </c>
      <c r="M5" s="194" t="s">
        <v>533</v>
      </c>
      <c r="N5" s="194" t="s">
        <v>524</v>
      </c>
      <c r="O5" s="160">
        <v>44267</v>
      </c>
      <c r="P5" s="160">
        <v>44268</v>
      </c>
      <c r="Q5" s="160">
        <v>44632</v>
      </c>
      <c r="R5" s="159" t="s">
        <v>256</v>
      </c>
      <c r="S5" s="209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210"/>
      <c r="FV5" s="210"/>
      <c r="FW5" s="210"/>
      <c r="FX5" s="210"/>
      <c r="FY5" s="210"/>
      <c r="FZ5" s="210"/>
      <c r="GA5" s="210"/>
      <c r="GB5" s="210"/>
      <c r="GC5" s="210"/>
      <c r="GD5" s="210"/>
      <c r="GE5" s="210"/>
      <c r="GF5" s="210"/>
      <c r="GG5" s="210"/>
      <c r="GH5" s="210"/>
      <c r="GI5" s="210"/>
      <c r="GJ5" s="210"/>
      <c r="GK5" s="210"/>
      <c r="GL5" s="210"/>
      <c r="GM5" s="210"/>
      <c r="GN5" s="210"/>
      <c r="GO5" s="210"/>
      <c r="GP5" s="210"/>
      <c r="GQ5" s="210"/>
      <c r="GR5" s="210"/>
      <c r="GS5" s="210"/>
      <c r="GT5" s="210"/>
      <c r="GU5" s="210"/>
      <c r="GV5" s="210"/>
      <c r="GW5" s="210"/>
      <c r="GX5" s="210"/>
      <c r="GY5" s="210"/>
      <c r="GZ5" s="210"/>
      <c r="HA5" s="210"/>
      <c r="HB5" s="210"/>
      <c r="HC5" s="210"/>
      <c r="HD5" s="210"/>
      <c r="HE5" s="210"/>
      <c r="HF5" s="210"/>
      <c r="HG5" s="210"/>
      <c r="HH5" s="210"/>
      <c r="HI5" s="210"/>
      <c r="HJ5" s="210"/>
      <c r="HK5" s="210"/>
      <c r="HL5" s="210"/>
      <c r="HM5" s="210"/>
      <c r="HN5" s="210"/>
      <c r="HO5" s="210"/>
      <c r="HP5" s="210"/>
      <c r="HQ5" s="210"/>
      <c r="HR5" s="210"/>
      <c r="HS5" s="210"/>
      <c r="HT5" s="210"/>
      <c r="HU5" s="210"/>
      <c r="HV5" s="210"/>
      <c r="HW5" s="210"/>
      <c r="HX5" s="210"/>
      <c r="HY5" s="210"/>
      <c r="HZ5" s="210"/>
      <c r="IA5" s="210"/>
      <c r="IB5" s="210"/>
      <c r="IC5" s="210"/>
      <c r="ID5" s="210"/>
      <c r="IE5" s="210"/>
      <c r="IF5" s="210"/>
      <c r="IG5" s="210"/>
      <c r="IH5" s="210"/>
      <c r="II5" s="210"/>
      <c r="IJ5" s="210"/>
      <c r="IK5" s="210"/>
      <c r="IL5" s="210"/>
      <c r="IM5" s="210"/>
      <c r="IN5" s="210"/>
      <c r="IO5" s="210"/>
      <c r="IP5" s="210"/>
      <c r="IQ5" s="210"/>
      <c r="IR5" s="210"/>
      <c r="IS5" s="210"/>
      <c r="IT5" s="210"/>
      <c r="IU5" s="210"/>
      <c r="IV5" s="210"/>
      <c r="IW5" s="210"/>
      <c r="IX5" s="210"/>
      <c r="IY5" s="210"/>
      <c r="IZ5" s="210"/>
      <c r="JA5" s="210"/>
      <c r="JB5" s="210"/>
      <c r="JC5" s="210"/>
      <c r="JD5" s="210"/>
      <c r="JE5" s="210"/>
      <c r="JF5" s="210"/>
      <c r="JG5" s="210"/>
      <c r="JH5" s="210"/>
      <c r="JI5" s="210"/>
      <c r="JJ5" s="210"/>
      <c r="JK5" s="210"/>
      <c r="JL5" s="210"/>
      <c r="JM5" s="210"/>
      <c r="JN5" s="210"/>
      <c r="JO5" s="210"/>
      <c r="JP5" s="210"/>
      <c r="JQ5" s="210"/>
      <c r="JR5" s="210"/>
      <c r="JS5" s="210"/>
      <c r="JT5" s="210"/>
      <c r="JU5" s="210"/>
      <c r="JV5" s="210"/>
      <c r="JW5" s="210"/>
      <c r="JX5" s="210"/>
      <c r="JY5" s="210"/>
      <c r="JZ5" s="210"/>
      <c r="KA5" s="210"/>
      <c r="KB5" s="210"/>
      <c r="KC5" s="210"/>
      <c r="KD5" s="210"/>
      <c r="KE5" s="210"/>
      <c r="KF5" s="210"/>
      <c r="KG5" s="210"/>
      <c r="KH5" s="210"/>
      <c r="KI5" s="210"/>
      <c r="KJ5" s="210"/>
      <c r="KK5" s="210"/>
      <c r="KL5" s="210"/>
      <c r="KM5" s="210"/>
      <c r="KN5" s="210"/>
      <c r="KO5" s="210"/>
      <c r="KP5" s="210"/>
      <c r="KQ5" s="210"/>
      <c r="KR5" s="210"/>
      <c r="KS5" s="210"/>
      <c r="KT5" s="210"/>
      <c r="KU5" s="210"/>
      <c r="KV5" s="210"/>
      <c r="KW5" s="210"/>
      <c r="KX5" s="210"/>
      <c r="KY5" s="210"/>
      <c r="KZ5" s="210"/>
      <c r="LA5" s="210"/>
      <c r="LB5" s="210"/>
      <c r="LC5" s="210"/>
      <c r="LD5" s="210"/>
      <c r="LE5" s="210"/>
      <c r="LF5" s="210"/>
      <c r="LG5" s="210"/>
      <c r="LH5" s="210"/>
      <c r="LI5" s="210"/>
      <c r="LJ5" s="210"/>
      <c r="LK5" s="210"/>
      <c r="LL5" s="210"/>
      <c r="LM5" s="210"/>
      <c r="LN5" s="210"/>
      <c r="LO5" s="210"/>
      <c r="LP5" s="210"/>
      <c r="LQ5" s="210"/>
      <c r="LR5" s="210"/>
      <c r="LS5" s="210"/>
      <c r="LT5" s="210"/>
      <c r="LU5" s="210"/>
    </row>
    <row r="6" spans="1:333" s="211" customFormat="1" ht="15.75">
      <c r="A6" s="192" t="s">
        <v>146</v>
      </c>
      <c r="B6" s="267"/>
      <c r="C6" s="267"/>
      <c r="D6" s="267"/>
      <c r="E6" s="192" t="s">
        <v>534</v>
      </c>
      <c r="F6" s="192" t="s">
        <v>535</v>
      </c>
      <c r="G6" s="192" t="s">
        <v>536</v>
      </c>
      <c r="H6" s="192" t="s">
        <v>528</v>
      </c>
      <c r="I6" s="192">
        <v>2461</v>
      </c>
      <c r="J6" s="159" t="s">
        <v>256</v>
      </c>
      <c r="K6" s="192">
        <v>5</v>
      </c>
      <c r="L6" s="192">
        <v>1993</v>
      </c>
      <c r="M6" s="194" t="s">
        <v>537</v>
      </c>
      <c r="N6" s="194" t="s">
        <v>524</v>
      </c>
      <c r="O6" s="160">
        <v>44267</v>
      </c>
      <c r="P6" s="160">
        <v>44268</v>
      </c>
      <c r="Q6" s="160">
        <v>44632</v>
      </c>
      <c r="R6" s="159" t="s">
        <v>256</v>
      </c>
      <c r="S6" s="209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210"/>
      <c r="FV6" s="210"/>
      <c r="FW6" s="210"/>
      <c r="FX6" s="210"/>
      <c r="FY6" s="210"/>
      <c r="FZ6" s="210"/>
      <c r="GA6" s="210"/>
      <c r="GB6" s="210"/>
      <c r="GC6" s="210"/>
      <c r="GD6" s="210"/>
      <c r="GE6" s="210"/>
      <c r="GF6" s="210"/>
      <c r="GG6" s="210"/>
      <c r="GH6" s="210"/>
      <c r="GI6" s="210"/>
      <c r="GJ6" s="210"/>
      <c r="GK6" s="210"/>
      <c r="GL6" s="210"/>
      <c r="GM6" s="210"/>
      <c r="GN6" s="210"/>
      <c r="GO6" s="210"/>
      <c r="GP6" s="210"/>
      <c r="GQ6" s="210"/>
      <c r="GR6" s="210"/>
      <c r="GS6" s="210"/>
      <c r="GT6" s="210"/>
      <c r="GU6" s="210"/>
      <c r="GV6" s="210"/>
      <c r="GW6" s="210"/>
      <c r="GX6" s="210"/>
      <c r="GY6" s="210"/>
      <c r="GZ6" s="210"/>
      <c r="HA6" s="210"/>
      <c r="HB6" s="210"/>
      <c r="HC6" s="210"/>
      <c r="HD6" s="210"/>
      <c r="HE6" s="210"/>
      <c r="HF6" s="210"/>
      <c r="HG6" s="210"/>
      <c r="HH6" s="210"/>
      <c r="HI6" s="210"/>
      <c r="HJ6" s="210"/>
      <c r="HK6" s="210"/>
      <c r="HL6" s="210"/>
      <c r="HM6" s="210"/>
      <c r="HN6" s="210"/>
      <c r="HO6" s="210"/>
      <c r="HP6" s="210"/>
      <c r="HQ6" s="210"/>
      <c r="HR6" s="210"/>
      <c r="HS6" s="210"/>
      <c r="HT6" s="210"/>
      <c r="HU6" s="210"/>
      <c r="HV6" s="210"/>
      <c r="HW6" s="210"/>
      <c r="HX6" s="210"/>
      <c r="HY6" s="210"/>
      <c r="HZ6" s="210"/>
      <c r="IA6" s="210"/>
      <c r="IB6" s="210"/>
      <c r="IC6" s="210"/>
      <c r="ID6" s="210"/>
      <c r="IE6" s="210"/>
      <c r="IF6" s="210"/>
      <c r="IG6" s="210"/>
      <c r="IH6" s="210"/>
      <c r="II6" s="210"/>
      <c r="IJ6" s="210"/>
      <c r="IK6" s="210"/>
      <c r="IL6" s="210"/>
      <c r="IM6" s="210"/>
      <c r="IN6" s="210"/>
      <c r="IO6" s="210"/>
      <c r="IP6" s="210"/>
      <c r="IQ6" s="210"/>
      <c r="IR6" s="210"/>
      <c r="IS6" s="210"/>
      <c r="IT6" s="210"/>
      <c r="IU6" s="210"/>
      <c r="IV6" s="210"/>
      <c r="IW6" s="210"/>
      <c r="IX6" s="210"/>
      <c r="IY6" s="210"/>
      <c r="IZ6" s="210"/>
      <c r="JA6" s="210"/>
      <c r="JB6" s="210"/>
      <c r="JC6" s="210"/>
      <c r="JD6" s="210"/>
      <c r="JE6" s="210"/>
      <c r="JF6" s="210"/>
      <c r="JG6" s="210"/>
      <c r="JH6" s="210"/>
      <c r="JI6" s="210"/>
      <c r="JJ6" s="210"/>
      <c r="JK6" s="210"/>
      <c r="JL6" s="210"/>
      <c r="JM6" s="210"/>
      <c r="JN6" s="210"/>
      <c r="JO6" s="210"/>
      <c r="JP6" s="210"/>
      <c r="JQ6" s="210"/>
      <c r="JR6" s="210"/>
      <c r="JS6" s="210"/>
      <c r="JT6" s="210"/>
      <c r="JU6" s="210"/>
      <c r="JV6" s="210"/>
      <c r="JW6" s="210"/>
      <c r="JX6" s="210"/>
      <c r="JY6" s="210"/>
      <c r="JZ6" s="210"/>
      <c r="KA6" s="210"/>
      <c r="KB6" s="210"/>
      <c r="KC6" s="210"/>
      <c r="KD6" s="210"/>
      <c r="KE6" s="210"/>
      <c r="KF6" s="210"/>
      <c r="KG6" s="210"/>
      <c r="KH6" s="210"/>
      <c r="KI6" s="210"/>
      <c r="KJ6" s="210"/>
      <c r="KK6" s="210"/>
      <c r="KL6" s="210"/>
      <c r="KM6" s="210"/>
      <c r="KN6" s="210"/>
      <c r="KO6" s="210"/>
      <c r="KP6" s="210"/>
      <c r="KQ6" s="210"/>
      <c r="KR6" s="210"/>
      <c r="KS6" s="210"/>
      <c r="KT6" s="210"/>
      <c r="KU6" s="210"/>
      <c r="KV6" s="210"/>
      <c r="KW6" s="210"/>
      <c r="KX6" s="210"/>
      <c r="KY6" s="210"/>
      <c r="KZ6" s="210"/>
      <c r="LA6" s="210"/>
      <c r="LB6" s="210"/>
      <c r="LC6" s="210"/>
      <c r="LD6" s="210"/>
      <c r="LE6" s="210"/>
      <c r="LF6" s="210"/>
      <c r="LG6" s="210"/>
      <c r="LH6" s="210"/>
      <c r="LI6" s="210"/>
      <c r="LJ6" s="210"/>
      <c r="LK6" s="210"/>
      <c r="LL6" s="210"/>
      <c r="LM6" s="210"/>
      <c r="LN6" s="210"/>
      <c r="LO6" s="210"/>
      <c r="LP6" s="210"/>
      <c r="LQ6" s="210"/>
      <c r="LR6" s="210"/>
      <c r="LS6" s="210"/>
      <c r="LT6" s="210"/>
      <c r="LU6" s="210"/>
    </row>
    <row r="7" spans="1:333" s="211" customFormat="1" ht="15.75">
      <c r="A7" s="192" t="s">
        <v>147</v>
      </c>
      <c r="B7" s="267"/>
      <c r="C7" s="267"/>
      <c r="D7" s="267"/>
      <c r="E7" s="192" t="s">
        <v>538</v>
      </c>
      <c r="F7" s="192" t="s">
        <v>539</v>
      </c>
      <c r="G7" s="192">
        <v>244</v>
      </c>
      <c r="H7" s="192" t="s">
        <v>528</v>
      </c>
      <c r="I7" s="192">
        <v>6842</v>
      </c>
      <c r="J7" s="159" t="s">
        <v>256</v>
      </c>
      <c r="K7" s="192">
        <v>6</v>
      </c>
      <c r="L7" s="192">
        <v>1983</v>
      </c>
      <c r="M7" s="194" t="s">
        <v>540</v>
      </c>
      <c r="N7" s="194" t="s">
        <v>524</v>
      </c>
      <c r="O7" s="160">
        <v>44267</v>
      </c>
      <c r="P7" s="160">
        <v>44268</v>
      </c>
      <c r="Q7" s="160">
        <v>44632</v>
      </c>
      <c r="R7" s="159" t="s">
        <v>256</v>
      </c>
      <c r="S7" s="209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/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/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/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/>
      <c r="HO7" s="210"/>
      <c r="HP7" s="210"/>
      <c r="HQ7" s="210"/>
      <c r="HR7" s="210"/>
      <c r="HS7" s="210"/>
      <c r="HT7" s="210"/>
      <c r="HU7" s="210"/>
      <c r="HV7" s="210"/>
      <c r="HW7" s="210"/>
      <c r="HX7" s="210"/>
      <c r="HY7" s="210"/>
      <c r="HZ7" s="210"/>
      <c r="IA7" s="210"/>
      <c r="IB7" s="210"/>
      <c r="IC7" s="210"/>
      <c r="ID7" s="210"/>
      <c r="IE7" s="210"/>
      <c r="IF7" s="210"/>
      <c r="IG7" s="210"/>
      <c r="IH7" s="210"/>
      <c r="II7" s="210"/>
      <c r="IJ7" s="210"/>
      <c r="IK7" s="210"/>
      <c r="IL7" s="210"/>
      <c r="IM7" s="210"/>
      <c r="IN7" s="210"/>
      <c r="IO7" s="210"/>
      <c r="IP7" s="210"/>
      <c r="IQ7" s="210"/>
      <c r="IR7" s="210"/>
      <c r="IS7" s="210"/>
      <c r="IT7" s="210"/>
      <c r="IU7" s="210"/>
      <c r="IV7" s="210"/>
      <c r="IW7" s="210"/>
      <c r="IX7" s="210"/>
      <c r="IY7" s="210"/>
      <c r="IZ7" s="210"/>
      <c r="JA7" s="210"/>
      <c r="JB7" s="210"/>
      <c r="JC7" s="210"/>
      <c r="JD7" s="210"/>
      <c r="JE7" s="210"/>
      <c r="JF7" s="210"/>
      <c r="JG7" s="210"/>
      <c r="JH7" s="210"/>
      <c r="JI7" s="210"/>
      <c r="JJ7" s="210"/>
      <c r="JK7" s="210"/>
      <c r="JL7" s="210"/>
      <c r="JM7" s="210"/>
      <c r="JN7" s="210"/>
      <c r="JO7" s="210"/>
      <c r="JP7" s="210"/>
      <c r="JQ7" s="210"/>
      <c r="JR7" s="210"/>
      <c r="JS7" s="210"/>
      <c r="JT7" s="210"/>
      <c r="JU7" s="210"/>
      <c r="JV7" s="210"/>
      <c r="JW7" s="210"/>
      <c r="JX7" s="210"/>
      <c r="JY7" s="210"/>
      <c r="JZ7" s="210"/>
      <c r="KA7" s="210"/>
      <c r="KB7" s="210"/>
      <c r="KC7" s="210"/>
      <c r="KD7" s="210"/>
      <c r="KE7" s="210"/>
      <c r="KF7" s="210"/>
      <c r="KG7" s="210"/>
      <c r="KH7" s="210"/>
      <c r="KI7" s="210"/>
      <c r="KJ7" s="210"/>
      <c r="KK7" s="210"/>
      <c r="KL7" s="210"/>
      <c r="KM7" s="210"/>
      <c r="KN7" s="210"/>
      <c r="KO7" s="210"/>
      <c r="KP7" s="210"/>
      <c r="KQ7" s="210"/>
      <c r="KR7" s="210"/>
      <c r="KS7" s="210"/>
      <c r="KT7" s="210"/>
      <c r="KU7" s="210"/>
      <c r="KV7" s="210"/>
      <c r="KW7" s="210"/>
      <c r="KX7" s="210"/>
      <c r="KY7" s="210"/>
      <c r="KZ7" s="210"/>
      <c r="LA7" s="210"/>
      <c r="LB7" s="210"/>
      <c r="LC7" s="210"/>
      <c r="LD7" s="210"/>
      <c r="LE7" s="210"/>
      <c r="LF7" s="210"/>
      <c r="LG7" s="210"/>
      <c r="LH7" s="210"/>
      <c r="LI7" s="210"/>
      <c r="LJ7" s="210"/>
      <c r="LK7" s="210"/>
      <c r="LL7" s="210"/>
      <c r="LM7" s="210"/>
      <c r="LN7" s="210"/>
      <c r="LO7" s="210"/>
      <c r="LP7" s="210"/>
      <c r="LQ7" s="210"/>
      <c r="LR7" s="210"/>
      <c r="LS7" s="210"/>
      <c r="LT7" s="210"/>
      <c r="LU7" s="210"/>
    </row>
    <row r="8" spans="1:333" s="211" customFormat="1" ht="15.75">
      <c r="A8" s="192" t="s">
        <v>202</v>
      </c>
      <c r="B8" s="267"/>
      <c r="C8" s="267"/>
      <c r="D8" s="267"/>
      <c r="E8" s="192" t="s">
        <v>541</v>
      </c>
      <c r="F8" s="192" t="s">
        <v>539</v>
      </c>
      <c r="G8" s="192">
        <v>26</v>
      </c>
      <c r="H8" s="192" t="s">
        <v>528</v>
      </c>
      <c r="I8" s="192">
        <v>2120</v>
      </c>
      <c r="J8" s="159" t="s">
        <v>256</v>
      </c>
      <c r="K8" s="192">
        <v>6</v>
      </c>
      <c r="L8" s="192">
        <v>1997</v>
      </c>
      <c r="M8" s="194" t="s">
        <v>542</v>
      </c>
      <c r="N8" s="194" t="s">
        <v>524</v>
      </c>
      <c r="O8" s="160">
        <v>44267</v>
      </c>
      <c r="P8" s="160">
        <v>44268</v>
      </c>
      <c r="Q8" s="160">
        <v>44632</v>
      </c>
      <c r="R8" s="159" t="s">
        <v>256</v>
      </c>
      <c r="S8" s="209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/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/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/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/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/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/>
      <c r="IB8" s="210"/>
      <c r="IC8" s="210"/>
      <c r="ID8" s="210"/>
      <c r="IE8" s="210"/>
      <c r="IF8" s="210"/>
      <c r="IG8" s="210"/>
      <c r="IH8" s="210"/>
      <c r="II8" s="210"/>
      <c r="IJ8" s="210"/>
      <c r="IK8" s="210"/>
      <c r="IL8" s="210"/>
      <c r="IM8" s="210"/>
      <c r="IN8" s="210"/>
      <c r="IO8" s="210"/>
      <c r="IP8" s="210"/>
      <c r="IQ8" s="210"/>
      <c r="IR8" s="210"/>
      <c r="IS8" s="210"/>
      <c r="IT8" s="210"/>
      <c r="IU8" s="210"/>
      <c r="IV8" s="210"/>
      <c r="IW8" s="210"/>
      <c r="IX8" s="210"/>
      <c r="IY8" s="210"/>
      <c r="IZ8" s="210"/>
      <c r="JA8" s="210"/>
      <c r="JB8" s="210"/>
      <c r="JC8" s="210"/>
      <c r="JD8" s="210"/>
      <c r="JE8" s="210"/>
      <c r="JF8" s="210"/>
      <c r="JG8" s="210"/>
      <c r="JH8" s="210"/>
      <c r="JI8" s="210"/>
      <c r="JJ8" s="210"/>
      <c r="JK8" s="210"/>
      <c r="JL8" s="210"/>
      <c r="JM8" s="210"/>
      <c r="JN8" s="210"/>
      <c r="JO8" s="210"/>
      <c r="JP8" s="210"/>
      <c r="JQ8" s="210"/>
      <c r="JR8" s="210"/>
      <c r="JS8" s="210"/>
      <c r="JT8" s="210"/>
      <c r="JU8" s="210"/>
      <c r="JV8" s="210"/>
      <c r="JW8" s="210"/>
      <c r="JX8" s="210"/>
      <c r="JY8" s="210"/>
      <c r="JZ8" s="210"/>
      <c r="KA8" s="210"/>
      <c r="KB8" s="210"/>
      <c r="KC8" s="210"/>
      <c r="KD8" s="210"/>
      <c r="KE8" s="210"/>
      <c r="KF8" s="210"/>
      <c r="KG8" s="210"/>
      <c r="KH8" s="210"/>
      <c r="KI8" s="210"/>
      <c r="KJ8" s="210"/>
      <c r="KK8" s="210"/>
      <c r="KL8" s="210"/>
      <c r="KM8" s="210"/>
      <c r="KN8" s="210"/>
      <c r="KO8" s="210"/>
      <c r="KP8" s="210"/>
      <c r="KQ8" s="210"/>
      <c r="KR8" s="210"/>
      <c r="KS8" s="210"/>
      <c r="KT8" s="210"/>
      <c r="KU8" s="210"/>
      <c r="KV8" s="210"/>
      <c r="KW8" s="210"/>
      <c r="KX8" s="210"/>
      <c r="KY8" s="210"/>
      <c r="KZ8" s="210"/>
      <c r="LA8" s="210"/>
      <c r="LB8" s="210"/>
      <c r="LC8" s="210"/>
      <c r="LD8" s="210"/>
      <c r="LE8" s="210"/>
      <c r="LF8" s="210"/>
      <c r="LG8" s="210"/>
      <c r="LH8" s="210"/>
      <c r="LI8" s="210"/>
      <c r="LJ8" s="210"/>
      <c r="LK8" s="210"/>
      <c r="LL8" s="210"/>
      <c r="LM8" s="210"/>
      <c r="LN8" s="210"/>
      <c r="LO8" s="210"/>
      <c r="LP8" s="210"/>
      <c r="LQ8" s="210"/>
      <c r="LR8" s="210"/>
      <c r="LS8" s="210"/>
      <c r="LT8" s="210"/>
      <c r="LU8" s="210"/>
    </row>
    <row r="9" spans="1:333" s="211" customFormat="1" ht="15.75">
      <c r="A9" s="192" t="s">
        <v>155</v>
      </c>
      <c r="B9" s="267"/>
      <c r="C9" s="267"/>
      <c r="D9" s="267"/>
      <c r="E9" s="192" t="s">
        <v>543</v>
      </c>
      <c r="F9" s="192" t="s">
        <v>539</v>
      </c>
      <c r="G9" s="192">
        <v>26</v>
      </c>
      <c r="H9" s="192" t="s">
        <v>528</v>
      </c>
      <c r="I9" s="192">
        <v>6842</v>
      </c>
      <c r="J9" s="159" t="s">
        <v>256</v>
      </c>
      <c r="K9" s="192">
        <v>6</v>
      </c>
      <c r="L9" s="192">
        <v>1997</v>
      </c>
      <c r="M9" s="194" t="s">
        <v>544</v>
      </c>
      <c r="N9" s="194" t="s">
        <v>524</v>
      </c>
      <c r="O9" s="160">
        <v>44267</v>
      </c>
      <c r="P9" s="160">
        <v>44268</v>
      </c>
      <c r="Q9" s="160">
        <v>44632</v>
      </c>
      <c r="R9" s="159" t="s">
        <v>256</v>
      </c>
      <c r="S9" s="209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0"/>
      <c r="IV9" s="210"/>
      <c r="IW9" s="210"/>
      <c r="IX9" s="210"/>
      <c r="IY9" s="210"/>
      <c r="IZ9" s="210"/>
      <c r="JA9" s="210"/>
      <c r="JB9" s="210"/>
      <c r="JC9" s="210"/>
      <c r="JD9" s="210"/>
      <c r="JE9" s="210"/>
      <c r="JF9" s="210"/>
      <c r="JG9" s="210"/>
      <c r="JH9" s="210"/>
      <c r="JI9" s="210"/>
      <c r="JJ9" s="210"/>
      <c r="JK9" s="210"/>
      <c r="JL9" s="210"/>
      <c r="JM9" s="210"/>
      <c r="JN9" s="210"/>
      <c r="JO9" s="210"/>
      <c r="JP9" s="210"/>
      <c r="JQ9" s="210"/>
      <c r="JR9" s="210"/>
      <c r="JS9" s="210"/>
      <c r="JT9" s="210"/>
      <c r="JU9" s="210"/>
      <c r="JV9" s="210"/>
      <c r="JW9" s="210"/>
      <c r="JX9" s="210"/>
      <c r="JY9" s="210"/>
      <c r="JZ9" s="210"/>
      <c r="KA9" s="210"/>
      <c r="KB9" s="210"/>
      <c r="KC9" s="210"/>
      <c r="KD9" s="210"/>
      <c r="KE9" s="210"/>
      <c r="KF9" s="210"/>
      <c r="KG9" s="210"/>
      <c r="KH9" s="210"/>
      <c r="KI9" s="210"/>
      <c r="KJ9" s="210"/>
      <c r="KK9" s="210"/>
      <c r="KL9" s="210"/>
      <c r="KM9" s="210"/>
      <c r="KN9" s="210"/>
      <c r="KO9" s="210"/>
      <c r="KP9" s="210"/>
      <c r="KQ9" s="210"/>
      <c r="KR9" s="210"/>
      <c r="KS9" s="210"/>
      <c r="KT9" s="210"/>
      <c r="KU9" s="210"/>
      <c r="KV9" s="210"/>
      <c r="KW9" s="210"/>
      <c r="KX9" s="210"/>
      <c r="KY9" s="210"/>
      <c r="KZ9" s="210"/>
      <c r="LA9" s="210"/>
      <c r="LB9" s="210"/>
      <c r="LC9" s="210"/>
      <c r="LD9" s="210"/>
      <c r="LE9" s="210"/>
      <c r="LF9" s="210"/>
      <c r="LG9" s="210"/>
      <c r="LH9" s="210"/>
      <c r="LI9" s="210"/>
      <c r="LJ9" s="210"/>
      <c r="LK9" s="210"/>
      <c r="LL9" s="210"/>
      <c r="LM9" s="210"/>
      <c r="LN9" s="210"/>
      <c r="LO9" s="210"/>
      <c r="LP9" s="210"/>
      <c r="LQ9" s="210"/>
      <c r="LR9" s="210"/>
      <c r="LS9" s="210"/>
      <c r="LT9" s="210"/>
      <c r="LU9" s="210"/>
    </row>
    <row r="10" spans="1:333" s="211" customFormat="1" ht="15.75">
      <c r="A10" s="192" t="s">
        <v>154</v>
      </c>
      <c r="B10" s="267"/>
      <c r="C10" s="267"/>
      <c r="D10" s="267"/>
      <c r="E10" s="192" t="s">
        <v>545</v>
      </c>
      <c r="F10" s="192" t="s">
        <v>546</v>
      </c>
      <c r="G10" s="192" t="s">
        <v>547</v>
      </c>
      <c r="H10" s="192" t="s">
        <v>528</v>
      </c>
      <c r="I10" s="192">
        <v>2874</v>
      </c>
      <c r="J10" s="159" t="s">
        <v>256</v>
      </c>
      <c r="K10" s="192">
        <v>5</v>
      </c>
      <c r="L10" s="192">
        <v>1997</v>
      </c>
      <c r="M10" s="194" t="s">
        <v>548</v>
      </c>
      <c r="N10" s="194" t="s">
        <v>524</v>
      </c>
      <c r="O10" s="160">
        <v>44267</v>
      </c>
      <c r="P10" s="160">
        <v>44268</v>
      </c>
      <c r="Q10" s="160">
        <v>44632</v>
      </c>
      <c r="R10" s="159" t="s">
        <v>256</v>
      </c>
      <c r="S10" s="209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  <c r="IW10" s="210"/>
      <c r="IX10" s="210"/>
      <c r="IY10" s="210"/>
      <c r="IZ10" s="210"/>
      <c r="JA10" s="210"/>
      <c r="JB10" s="210"/>
      <c r="JC10" s="210"/>
      <c r="JD10" s="210"/>
      <c r="JE10" s="210"/>
      <c r="JF10" s="210"/>
      <c r="JG10" s="210"/>
      <c r="JH10" s="210"/>
      <c r="JI10" s="210"/>
      <c r="JJ10" s="210"/>
      <c r="JK10" s="210"/>
      <c r="JL10" s="210"/>
      <c r="JM10" s="210"/>
      <c r="JN10" s="210"/>
      <c r="JO10" s="210"/>
      <c r="JP10" s="210"/>
      <c r="JQ10" s="210"/>
      <c r="JR10" s="210"/>
      <c r="JS10" s="210"/>
      <c r="JT10" s="210"/>
      <c r="JU10" s="210"/>
      <c r="JV10" s="210"/>
      <c r="JW10" s="210"/>
      <c r="JX10" s="210"/>
      <c r="JY10" s="210"/>
      <c r="JZ10" s="210"/>
      <c r="KA10" s="210"/>
      <c r="KB10" s="210"/>
      <c r="KC10" s="210"/>
      <c r="KD10" s="210"/>
      <c r="KE10" s="210"/>
      <c r="KF10" s="210"/>
      <c r="KG10" s="210"/>
      <c r="KH10" s="210"/>
      <c r="KI10" s="210"/>
      <c r="KJ10" s="210"/>
      <c r="KK10" s="210"/>
      <c r="KL10" s="210"/>
      <c r="KM10" s="210"/>
      <c r="KN10" s="210"/>
      <c r="KO10" s="210"/>
      <c r="KP10" s="210"/>
      <c r="KQ10" s="210"/>
      <c r="KR10" s="210"/>
      <c r="KS10" s="210"/>
      <c r="KT10" s="210"/>
      <c r="KU10" s="210"/>
      <c r="KV10" s="210"/>
      <c r="KW10" s="210"/>
      <c r="KX10" s="210"/>
      <c r="KY10" s="210"/>
      <c r="KZ10" s="210"/>
      <c r="LA10" s="210"/>
      <c r="LB10" s="210"/>
      <c r="LC10" s="210"/>
      <c r="LD10" s="210"/>
      <c r="LE10" s="210"/>
      <c r="LF10" s="210"/>
      <c r="LG10" s="210"/>
      <c r="LH10" s="210"/>
      <c r="LI10" s="210"/>
      <c r="LJ10" s="210"/>
      <c r="LK10" s="210"/>
      <c r="LL10" s="210"/>
      <c r="LM10" s="210"/>
      <c r="LN10" s="210"/>
      <c r="LO10" s="210"/>
      <c r="LP10" s="210"/>
      <c r="LQ10" s="210"/>
      <c r="LR10" s="210"/>
      <c r="LS10" s="210"/>
      <c r="LT10" s="210"/>
      <c r="LU10" s="210"/>
    </row>
    <row r="11" spans="1:333" s="211" customFormat="1" ht="15.75">
      <c r="A11" s="192" t="s">
        <v>156</v>
      </c>
      <c r="B11" s="267"/>
      <c r="C11" s="267"/>
      <c r="D11" s="267"/>
      <c r="E11" s="192" t="s">
        <v>549</v>
      </c>
      <c r="F11" s="192" t="s">
        <v>550</v>
      </c>
      <c r="G11" s="192" t="s">
        <v>551</v>
      </c>
      <c r="H11" s="192" t="s">
        <v>528</v>
      </c>
      <c r="I11" s="192">
        <v>6871</v>
      </c>
      <c r="J11" s="159" t="s">
        <v>256</v>
      </c>
      <c r="K11" s="192">
        <v>6</v>
      </c>
      <c r="L11" s="192">
        <v>2001</v>
      </c>
      <c r="M11" s="194" t="s">
        <v>552</v>
      </c>
      <c r="N11" s="194" t="s">
        <v>524</v>
      </c>
      <c r="O11" s="160">
        <v>44267</v>
      </c>
      <c r="P11" s="160">
        <v>44268</v>
      </c>
      <c r="Q11" s="160">
        <v>44632</v>
      </c>
      <c r="R11" s="159"/>
      <c r="S11" s="209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  <c r="IU11" s="210"/>
      <c r="IV11" s="210"/>
      <c r="IW11" s="210"/>
      <c r="IX11" s="210"/>
      <c r="IY11" s="210"/>
      <c r="IZ11" s="210"/>
      <c r="JA11" s="210"/>
      <c r="JB11" s="210"/>
      <c r="JC11" s="210"/>
      <c r="JD11" s="210"/>
      <c r="JE11" s="210"/>
      <c r="JF11" s="210"/>
      <c r="JG11" s="210"/>
      <c r="JH11" s="210"/>
      <c r="JI11" s="210"/>
      <c r="JJ11" s="210"/>
      <c r="JK11" s="210"/>
      <c r="JL11" s="210"/>
      <c r="JM11" s="210"/>
      <c r="JN11" s="210"/>
      <c r="JO11" s="210"/>
      <c r="JP11" s="210"/>
      <c r="JQ11" s="210"/>
      <c r="JR11" s="210"/>
      <c r="JS11" s="210"/>
      <c r="JT11" s="210"/>
      <c r="JU11" s="210"/>
      <c r="JV11" s="210"/>
      <c r="JW11" s="210"/>
      <c r="JX11" s="210"/>
      <c r="JY11" s="210"/>
      <c r="JZ11" s="210"/>
      <c r="KA11" s="210"/>
      <c r="KB11" s="210"/>
      <c r="KC11" s="210"/>
      <c r="KD11" s="210"/>
      <c r="KE11" s="210"/>
      <c r="KF11" s="210"/>
      <c r="KG11" s="210"/>
      <c r="KH11" s="210"/>
      <c r="KI11" s="210"/>
      <c r="KJ11" s="210"/>
      <c r="KK11" s="210"/>
      <c r="KL11" s="210"/>
      <c r="KM11" s="210"/>
      <c r="KN11" s="210"/>
      <c r="KO11" s="210"/>
      <c r="KP11" s="210"/>
      <c r="KQ11" s="210"/>
      <c r="KR11" s="210"/>
      <c r="KS11" s="210"/>
      <c r="KT11" s="210"/>
      <c r="KU11" s="210"/>
      <c r="KV11" s="210"/>
      <c r="KW11" s="210"/>
      <c r="KX11" s="210"/>
      <c r="KY11" s="210"/>
      <c r="KZ11" s="210"/>
      <c r="LA11" s="210"/>
      <c r="LB11" s="210"/>
      <c r="LC11" s="210"/>
      <c r="LD11" s="210"/>
      <c r="LE11" s="210"/>
      <c r="LF11" s="210"/>
      <c r="LG11" s="210"/>
      <c r="LH11" s="210"/>
      <c r="LI11" s="210"/>
      <c r="LJ11" s="210"/>
      <c r="LK11" s="210"/>
      <c r="LL11" s="210"/>
      <c r="LM11" s="210"/>
      <c r="LN11" s="210"/>
      <c r="LO11" s="210"/>
      <c r="LP11" s="210"/>
      <c r="LQ11" s="210"/>
      <c r="LR11" s="210"/>
      <c r="LS11" s="210"/>
      <c r="LT11" s="210"/>
      <c r="LU11" s="210"/>
    </row>
    <row r="12" spans="1:333" s="211" customFormat="1" ht="16.5" thickBot="1">
      <c r="A12" s="192" t="s">
        <v>157</v>
      </c>
      <c r="B12" s="268"/>
      <c r="C12" s="268"/>
      <c r="D12" s="237" t="s">
        <v>553</v>
      </c>
      <c r="E12" s="162" t="s">
        <v>554</v>
      </c>
      <c r="F12" s="162" t="s">
        <v>526</v>
      </c>
      <c r="G12" s="162" t="s">
        <v>555</v>
      </c>
      <c r="H12" s="162" t="s">
        <v>556</v>
      </c>
      <c r="I12" s="162">
        <v>6871</v>
      </c>
      <c r="J12" s="162">
        <v>10000</v>
      </c>
      <c r="K12" s="162">
        <v>3</v>
      </c>
      <c r="L12" s="162">
        <v>1996</v>
      </c>
      <c r="M12" s="163" t="s">
        <v>557</v>
      </c>
      <c r="N12" s="164" t="s">
        <v>524</v>
      </c>
      <c r="O12" s="165">
        <v>44267</v>
      </c>
      <c r="P12" s="165">
        <v>44268</v>
      </c>
      <c r="Q12" s="165">
        <v>44632</v>
      </c>
      <c r="R12" s="166" t="s">
        <v>256</v>
      </c>
      <c r="S12" s="209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</row>
    <row r="13" spans="1:333" s="211" customFormat="1" ht="15.75">
      <c r="A13" s="192" t="s">
        <v>158</v>
      </c>
      <c r="B13" s="197" t="s">
        <v>518</v>
      </c>
      <c r="C13" s="197" t="s">
        <v>668</v>
      </c>
      <c r="D13" s="197" t="s">
        <v>668</v>
      </c>
      <c r="E13" s="192" t="s">
        <v>669</v>
      </c>
      <c r="F13" s="192" t="s">
        <v>670</v>
      </c>
      <c r="G13" s="197" t="s">
        <v>671</v>
      </c>
      <c r="H13" s="192" t="s">
        <v>672</v>
      </c>
      <c r="I13" s="192">
        <v>9291</v>
      </c>
      <c r="J13" s="193" t="s">
        <v>256</v>
      </c>
      <c r="K13" s="192">
        <v>6</v>
      </c>
      <c r="L13" s="192">
        <v>2020</v>
      </c>
      <c r="M13" s="194" t="s">
        <v>673</v>
      </c>
      <c r="N13" s="194" t="s">
        <v>674</v>
      </c>
      <c r="O13" s="196">
        <v>44516</v>
      </c>
      <c r="P13" s="198">
        <v>44517</v>
      </c>
      <c r="Q13" s="198">
        <v>44881</v>
      </c>
      <c r="R13" s="199">
        <v>959400</v>
      </c>
      <c r="S13" s="195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/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3"/>
      <c r="FK13" s="213"/>
      <c r="FL13" s="213"/>
      <c r="FM13" s="213"/>
      <c r="FN13" s="213"/>
      <c r="FO13" s="213"/>
      <c r="FP13" s="213"/>
      <c r="FQ13" s="213"/>
      <c r="FR13" s="213"/>
      <c r="FS13" s="213"/>
      <c r="FT13" s="213"/>
      <c r="FU13" s="213"/>
      <c r="FV13" s="213"/>
      <c r="FW13" s="213"/>
      <c r="FX13" s="213"/>
      <c r="FY13" s="213"/>
      <c r="FZ13" s="213"/>
      <c r="GA13" s="213"/>
      <c r="GB13" s="213"/>
      <c r="GC13" s="213"/>
      <c r="GD13" s="213"/>
      <c r="GE13" s="213"/>
      <c r="GF13" s="213"/>
      <c r="GG13" s="213"/>
      <c r="GH13" s="213"/>
      <c r="GI13" s="213"/>
      <c r="GJ13" s="213"/>
      <c r="GK13" s="213"/>
      <c r="GL13" s="213"/>
      <c r="GM13" s="213"/>
      <c r="GN13" s="213"/>
      <c r="GO13" s="213"/>
      <c r="GP13" s="213"/>
      <c r="GQ13" s="213"/>
      <c r="GR13" s="213"/>
      <c r="GS13" s="213"/>
      <c r="GT13" s="213"/>
      <c r="GU13" s="213"/>
      <c r="GV13" s="213"/>
      <c r="GW13" s="213"/>
      <c r="GX13" s="213"/>
      <c r="GY13" s="213"/>
      <c r="GZ13" s="213"/>
      <c r="HA13" s="213"/>
      <c r="HB13" s="213"/>
      <c r="HC13" s="213"/>
      <c r="HD13" s="213"/>
      <c r="HE13" s="213"/>
      <c r="HF13" s="213"/>
      <c r="HG13" s="213"/>
      <c r="HH13" s="213"/>
      <c r="HI13" s="213"/>
      <c r="HJ13" s="213"/>
      <c r="HK13" s="213"/>
      <c r="HL13" s="213"/>
      <c r="HM13" s="213"/>
      <c r="HN13" s="213"/>
      <c r="HO13" s="213"/>
      <c r="HP13" s="213"/>
      <c r="HQ13" s="213"/>
      <c r="HR13" s="213"/>
      <c r="HS13" s="213"/>
      <c r="HT13" s="213"/>
      <c r="HU13" s="213"/>
      <c r="HV13" s="213"/>
      <c r="HW13" s="213"/>
      <c r="HX13" s="213"/>
      <c r="HY13" s="213"/>
      <c r="HZ13" s="213"/>
      <c r="IA13" s="213"/>
      <c r="IB13" s="213"/>
      <c r="IC13" s="213"/>
      <c r="ID13" s="213"/>
      <c r="IE13" s="213"/>
      <c r="IF13" s="213"/>
      <c r="IG13" s="213"/>
      <c r="IH13" s="213"/>
      <c r="II13" s="213"/>
      <c r="IJ13" s="213"/>
      <c r="IK13" s="213"/>
      <c r="IL13" s="213"/>
      <c r="IM13" s="213"/>
      <c r="IN13" s="213"/>
      <c r="IO13" s="213"/>
      <c r="IP13" s="213"/>
      <c r="IQ13" s="213"/>
      <c r="IR13" s="213"/>
      <c r="IS13" s="213"/>
      <c r="IT13" s="213"/>
      <c r="IU13" s="213"/>
      <c r="IV13" s="213"/>
      <c r="IW13" s="213"/>
      <c r="IX13" s="213"/>
      <c r="IY13" s="213"/>
      <c r="IZ13" s="213"/>
      <c r="JA13" s="213"/>
      <c r="JB13" s="213"/>
      <c r="JC13" s="213"/>
      <c r="JD13" s="213"/>
      <c r="JE13" s="213"/>
      <c r="JF13" s="213"/>
      <c r="JG13" s="213"/>
      <c r="JH13" s="213"/>
      <c r="JI13" s="213"/>
      <c r="JJ13" s="213"/>
      <c r="JK13" s="213"/>
      <c r="JL13" s="213"/>
      <c r="JM13" s="213"/>
      <c r="JN13" s="213"/>
      <c r="JO13" s="213"/>
      <c r="JP13" s="213"/>
      <c r="JQ13" s="213"/>
      <c r="JR13" s="213"/>
      <c r="JS13" s="213"/>
      <c r="JT13" s="213"/>
      <c r="JU13" s="213"/>
      <c r="JV13" s="213"/>
      <c r="JW13" s="213"/>
      <c r="JX13" s="213"/>
      <c r="JY13" s="213"/>
      <c r="JZ13" s="213"/>
      <c r="KA13" s="213"/>
      <c r="KB13" s="213"/>
      <c r="KC13" s="213"/>
      <c r="KD13" s="213"/>
      <c r="KE13" s="213"/>
      <c r="KF13" s="213"/>
      <c r="KG13" s="213"/>
      <c r="KH13" s="213"/>
      <c r="KI13" s="213"/>
      <c r="KJ13" s="213"/>
      <c r="KK13" s="213"/>
      <c r="KL13" s="213"/>
      <c r="KM13" s="213"/>
      <c r="KN13" s="213"/>
      <c r="KO13" s="213"/>
      <c r="KP13" s="213"/>
      <c r="KQ13" s="213"/>
      <c r="KR13" s="213"/>
      <c r="KS13" s="213"/>
      <c r="KT13" s="213"/>
      <c r="KU13" s="213"/>
      <c r="KV13" s="213"/>
      <c r="KW13" s="213"/>
      <c r="KX13" s="213"/>
      <c r="KY13" s="213"/>
      <c r="KZ13" s="213"/>
      <c r="LA13" s="213"/>
      <c r="LB13" s="213"/>
      <c r="LC13" s="213"/>
      <c r="LD13" s="213"/>
      <c r="LE13" s="213"/>
      <c r="LF13" s="213"/>
      <c r="LG13" s="213"/>
      <c r="LH13" s="213"/>
      <c r="LI13" s="213"/>
      <c r="LJ13" s="213"/>
      <c r="LK13" s="213"/>
      <c r="LL13" s="213"/>
      <c r="LM13" s="213"/>
      <c r="LN13" s="213"/>
      <c r="LO13" s="213"/>
      <c r="LP13" s="213"/>
      <c r="LQ13" s="213"/>
      <c r="LR13" s="213"/>
      <c r="LS13" s="213"/>
      <c r="LT13" s="213"/>
      <c r="LU13" s="213"/>
    </row>
    <row r="14" spans="1:333" s="210" customFormat="1" ht="15.75">
      <c r="A14" s="214" t="s">
        <v>0</v>
      </c>
      <c r="B14" s="238" t="s">
        <v>36</v>
      </c>
      <c r="C14" s="238" t="s">
        <v>4</v>
      </c>
      <c r="D14" s="238" t="s">
        <v>505</v>
      </c>
      <c r="E14" s="214" t="s">
        <v>506</v>
      </c>
      <c r="F14" s="214" t="s">
        <v>3</v>
      </c>
      <c r="G14" s="214" t="s">
        <v>507</v>
      </c>
      <c r="H14" s="214" t="s">
        <v>508</v>
      </c>
      <c r="I14" s="214" t="s">
        <v>509</v>
      </c>
      <c r="J14" s="214" t="s">
        <v>510</v>
      </c>
      <c r="K14" s="214" t="s">
        <v>2</v>
      </c>
      <c r="L14" s="214" t="s">
        <v>511</v>
      </c>
      <c r="M14" s="215" t="s">
        <v>512</v>
      </c>
      <c r="N14" s="215" t="s">
        <v>513</v>
      </c>
      <c r="O14" s="216" t="s">
        <v>558</v>
      </c>
      <c r="P14" s="216" t="s">
        <v>515</v>
      </c>
      <c r="Q14" s="216" t="s">
        <v>516</v>
      </c>
      <c r="R14" s="217" t="s">
        <v>517</v>
      </c>
      <c r="S14" s="209"/>
    </row>
    <row r="15" spans="1:333" s="218" customFormat="1" ht="15.75">
      <c r="A15" s="192" t="s">
        <v>159</v>
      </c>
      <c r="B15" s="266" t="s">
        <v>553</v>
      </c>
      <c r="C15" s="266" t="s">
        <v>518</v>
      </c>
      <c r="D15" s="197" t="s">
        <v>553</v>
      </c>
      <c r="E15" s="192" t="s">
        <v>559</v>
      </c>
      <c r="F15" s="192" t="s">
        <v>560</v>
      </c>
      <c r="G15" s="192" t="s">
        <v>561</v>
      </c>
      <c r="H15" s="192" t="s">
        <v>556</v>
      </c>
      <c r="I15" s="192">
        <v>1242</v>
      </c>
      <c r="J15" s="192">
        <v>505</v>
      </c>
      <c r="K15" s="192">
        <v>2</v>
      </c>
      <c r="L15" s="192">
        <v>2012</v>
      </c>
      <c r="M15" s="194" t="s">
        <v>562</v>
      </c>
      <c r="N15" s="194" t="s">
        <v>524</v>
      </c>
      <c r="O15" s="160">
        <v>44267</v>
      </c>
      <c r="P15" s="160">
        <v>44268</v>
      </c>
      <c r="Q15" s="160">
        <v>44632</v>
      </c>
      <c r="R15" s="159" t="s">
        <v>256</v>
      </c>
      <c r="S15" s="167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</row>
    <row r="16" spans="1:333" s="218" customFormat="1" ht="16.5" thickBot="1">
      <c r="A16" s="168" t="s">
        <v>215</v>
      </c>
      <c r="B16" s="268"/>
      <c r="C16" s="268"/>
      <c r="D16" s="239" t="s">
        <v>553</v>
      </c>
      <c r="E16" s="168" t="s">
        <v>563</v>
      </c>
      <c r="F16" s="168" t="s">
        <v>560</v>
      </c>
      <c r="G16" s="168" t="s">
        <v>561</v>
      </c>
      <c r="H16" s="168" t="s">
        <v>556</v>
      </c>
      <c r="I16" s="168">
        <v>1242</v>
      </c>
      <c r="J16" s="168">
        <v>505</v>
      </c>
      <c r="K16" s="168">
        <v>2</v>
      </c>
      <c r="L16" s="168">
        <v>2010</v>
      </c>
      <c r="M16" s="164" t="s">
        <v>564</v>
      </c>
      <c r="N16" s="164" t="s">
        <v>524</v>
      </c>
      <c r="O16" s="165">
        <v>44267</v>
      </c>
      <c r="P16" s="165">
        <v>44268</v>
      </c>
      <c r="Q16" s="165">
        <v>44632</v>
      </c>
      <c r="R16" s="169" t="s">
        <v>256</v>
      </c>
      <c r="S16" s="167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</row>
    <row r="17" spans="1:333" s="210" customFormat="1" ht="15.75">
      <c r="A17" s="214" t="s">
        <v>0</v>
      </c>
      <c r="B17" s="238" t="s">
        <v>36</v>
      </c>
      <c r="C17" s="238" t="s">
        <v>4</v>
      </c>
      <c r="D17" s="238" t="s">
        <v>505</v>
      </c>
      <c r="E17" s="214" t="s">
        <v>506</v>
      </c>
      <c r="F17" s="214" t="s">
        <v>3</v>
      </c>
      <c r="G17" s="214" t="s">
        <v>507</v>
      </c>
      <c r="H17" s="214" t="s">
        <v>508</v>
      </c>
      <c r="I17" s="214" t="s">
        <v>509</v>
      </c>
      <c r="J17" s="214" t="s">
        <v>510</v>
      </c>
      <c r="K17" s="214" t="s">
        <v>2</v>
      </c>
      <c r="L17" s="214" t="s">
        <v>511</v>
      </c>
      <c r="M17" s="215" t="s">
        <v>512</v>
      </c>
      <c r="N17" s="215" t="s">
        <v>513</v>
      </c>
      <c r="O17" s="216" t="s">
        <v>558</v>
      </c>
      <c r="P17" s="216" t="s">
        <v>515</v>
      </c>
      <c r="Q17" s="216" t="s">
        <v>516</v>
      </c>
      <c r="R17" s="217" t="s">
        <v>517</v>
      </c>
      <c r="S17" s="209"/>
    </row>
    <row r="18" spans="1:333" s="219" customFormat="1" ht="15" customHeight="1">
      <c r="A18" s="170" t="s">
        <v>219</v>
      </c>
      <c r="B18" s="263" t="s">
        <v>553</v>
      </c>
      <c r="C18" s="263" t="s">
        <v>553</v>
      </c>
      <c r="D18" s="263" t="s">
        <v>553</v>
      </c>
      <c r="E18" s="170" t="s">
        <v>565</v>
      </c>
      <c r="F18" s="170" t="s">
        <v>566</v>
      </c>
      <c r="G18" s="170" t="s">
        <v>567</v>
      </c>
      <c r="H18" s="170" t="s">
        <v>568</v>
      </c>
      <c r="I18" s="170" t="s">
        <v>256</v>
      </c>
      <c r="J18" s="170">
        <v>8000</v>
      </c>
      <c r="K18" s="170" t="s">
        <v>256</v>
      </c>
      <c r="L18" s="170">
        <v>1970</v>
      </c>
      <c r="M18" s="171" t="s">
        <v>569</v>
      </c>
      <c r="N18" s="171" t="s">
        <v>570</v>
      </c>
      <c r="O18" s="172">
        <v>44267</v>
      </c>
      <c r="P18" s="172">
        <v>44268</v>
      </c>
      <c r="Q18" s="172">
        <v>44632</v>
      </c>
      <c r="R18" s="173" t="s">
        <v>256</v>
      </c>
      <c r="S18" s="209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10"/>
      <c r="GQ18" s="210"/>
      <c r="GR18" s="210"/>
      <c r="GS18" s="210"/>
      <c r="GT18" s="210"/>
      <c r="GU18" s="210"/>
      <c r="GV18" s="210"/>
      <c r="GW18" s="210"/>
      <c r="GX18" s="210"/>
      <c r="GY18" s="210"/>
      <c r="GZ18" s="210"/>
      <c r="HA18" s="210"/>
      <c r="HB18" s="210"/>
      <c r="HC18" s="210"/>
      <c r="HD18" s="210"/>
      <c r="HE18" s="210"/>
      <c r="HF18" s="210"/>
      <c r="HG18" s="210"/>
      <c r="HH18" s="210"/>
      <c r="HI18" s="210"/>
      <c r="HJ18" s="210"/>
      <c r="HK18" s="210"/>
      <c r="HL18" s="210"/>
      <c r="HM18" s="210"/>
      <c r="HN18" s="210"/>
      <c r="HO18" s="210"/>
      <c r="HP18" s="210"/>
      <c r="HQ18" s="210"/>
      <c r="HR18" s="210"/>
      <c r="HS18" s="210"/>
      <c r="HT18" s="210"/>
      <c r="HU18" s="210"/>
      <c r="HV18" s="210"/>
      <c r="HW18" s="210"/>
      <c r="HX18" s="210"/>
      <c r="HY18" s="210"/>
      <c r="HZ18" s="210"/>
      <c r="IA18" s="210"/>
      <c r="IB18" s="210"/>
      <c r="IC18" s="210"/>
      <c r="ID18" s="210"/>
      <c r="IE18" s="210"/>
      <c r="IF18" s="210"/>
      <c r="IG18" s="210"/>
      <c r="IH18" s="210"/>
      <c r="II18" s="210"/>
      <c r="IJ18" s="210"/>
      <c r="IK18" s="210"/>
      <c r="IL18" s="210"/>
      <c r="IM18" s="210"/>
      <c r="IN18" s="210"/>
      <c r="IO18" s="210"/>
      <c r="IP18" s="210"/>
      <c r="IQ18" s="210"/>
      <c r="IR18" s="210"/>
      <c r="IS18" s="210"/>
      <c r="IT18" s="210"/>
      <c r="IU18" s="210"/>
      <c r="IV18" s="210"/>
      <c r="IW18" s="210"/>
      <c r="IX18" s="210"/>
      <c r="IY18" s="210"/>
      <c r="IZ18" s="210"/>
      <c r="JA18" s="210"/>
      <c r="JB18" s="210"/>
      <c r="JC18" s="210"/>
      <c r="JD18" s="210"/>
      <c r="JE18" s="210"/>
      <c r="JF18" s="210"/>
      <c r="JG18" s="210"/>
      <c r="JH18" s="210"/>
      <c r="JI18" s="210"/>
      <c r="JJ18" s="210"/>
      <c r="JK18" s="210"/>
      <c r="JL18" s="210"/>
      <c r="JM18" s="210"/>
      <c r="JN18" s="210"/>
      <c r="JO18" s="210"/>
      <c r="JP18" s="210"/>
      <c r="JQ18" s="210"/>
      <c r="JR18" s="210"/>
      <c r="JS18" s="210"/>
      <c r="JT18" s="210"/>
      <c r="JU18" s="210"/>
      <c r="JV18" s="210"/>
      <c r="JW18" s="210"/>
      <c r="JX18" s="210"/>
      <c r="JY18" s="210"/>
      <c r="JZ18" s="210"/>
      <c r="KA18" s="210"/>
      <c r="KB18" s="210"/>
      <c r="KC18" s="210"/>
      <c r="KD18" s="210"/>
      <c r="KE18" s="210"/>
      <c r="KF18" s="210"/>
      <c r="KG18" s="210"/>
      <c r="KH18" s="210"/>
      <c r="KI18" s="210"/>
      <c r="KJ18" s="210"/>
      <c r="KK18" s="210"/>
      <c r="KL18" s="210"/>
      <c r="KM18" s="210"/>
      <c r="KN18" s="210"/>
      <c r="KO18" s="210"/>
      <c r="KP18" s="210"/>
      <c r="KQ18" s="210"/>
      <c r="KR18" s="210"/>
      <c r="KS18" s="210"/>
      <c r="KT18" s="210"/>
      <c r="KU18" s="210"/>
      <c r="KV18" s="210"/>
      <c r="KW18" s="210"/>
      <c r="KX18" s="210"/>
      <c r="KY18" s="210"/>
      <c r="KZ18" s="210"/>
      <c r="LA18" s="210"/>
      <c r="LB18" s="210"/>
      <c r="LC18" s="210"/>
      <c r="LD18" s="210"/>
      <c r="LE18" s="210"/>
      <c r="LF18" s="210"/>
      <c r="LG18" s="210"/>
      <c r="LH18" s="210"/>
      <c r="LI18" s="210"/>
      <c r="LJ18" s="210"/>
      <c r="LK18" s="210"/>
      <c r="LL18" s="210"/>
      <c r="LM18" s="210"/>
      <c r="LN18" s="210"/>
      <c r="LO18" s="210"/>
      <c r="LP18" s="210"/>
      <c r="LQ18" s="210"/>
      <c r="LR18" s="210"/>
      <c r="LS18" s="210"/>
      <c r="LT18" s="210"/>
      <c r="LU18" s="210"/>
    </row>
    <row r="19" spans="1:333" s="219" customFormat="1" ht="15.75">
      <c r="A19" s="170" t="s">
        <v>221</v>
      </c>
      <c r="B19" s="264"/>
      <c r="C19" s="264"/>
      <c r="D19" s="264"/>
      <c r="E19" s="170" t="s">
        <v>571</v>
      </c>
      <c r="F19" s="170" t="s">
        <v>572</v>
      </c>
      <c r="G19" s="170" t="s">
        <v>573</v>
      </c>
      <c r="H19" s="170" t="s">
        <v>574</v>
      </c>
      <c r="I19" s="170" t="s">
        <v>256</v>
      </c>
      <c r="J19" s="170">
        <v>7000</v>
      </c>
      <c r="K19" s="170" t="s">
        <v>256</v>
      </c>
      <c r="L19" s="170">
        <v>2012</v>
      </c>
      <c r="M19" s="171" t="s">
        <v>575</v>
      </c>
      <c r="N19" s="171" t="s">
        <v>570</v>
      </c>
      <c r="O19" s="172">
        <v>44267</v>
      </c>
      <c r="P19" s="172">
        <v>44268</v>
      </c>
      <c r="Q19" s="172">
        <v>44632</v>
      </c>
      <c r="R19" s="173" t="s">
        <v>256</v>
      </c>
      <c r="S19" s="209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10"/>
      <c r="FG19" s="210"/>
      <c r="FH19" s="210"/>
      <c r="FI19" s="210"/>
      <c r="FJ19" s="210"/>
      <c r="FK19" s="210"/>
      <c r="FL19" s="210"/>
      <c r="FM19" s="210"/>
      <c r="FN19" s="210"/>
      <c r="FO19" s="210"/>
      <c r="FP19" s="210"/>
      <c r="FQ19" s="210"/>
      <c r="FR19" s="210"/>
      <c r="FS19" s="210"/>
      <c r="FT19" s="210"/>
      <c r="FU19" s="210"/>
      <c r="FV19" s="210"/>
      <c r="FW19" s="210"/>
      <c r="FX19" s="210"/>
      <c r="FY19" s="210"/>
      <c r="FZ19" s="210"/>
      <c r="GA19" s="210"/>
      <c r="GB19" s="210"/>
      <c r="GC19" s="210"/>
      <c r="GD19" s="210"/>
      <c r="GE19" s="210"/>
      <c r="GF19" s="210"/>
      <c r="GG19" s="210"/>
      <c r="GH19" s="210"/>
      <c r="GI19" s="210"/>
      <c r="GJ19" s="210"/>
      <c r="GK19" s="210"/>
      <c r="GL19" s="210"/>
      <c r="GM19" s="210"/>
      <c r="GN19" s="210"/>
      <c r="GO19" s="210"/>
      <c r="GP19" s="210"/>
      <c r="GQ19" s="210"/>
      <c r="GR19" s="210"/>
      <c r="GS19" s="210"/>
      <c r="GT19" s="210"/>
      <c r="GU19" s="210"/>
      <c r="GV19" s="210"/>
      <c r="GW19" s="210"/>
      <c r="GX19" s="210"/>
      <c r="GY19" s="210"/>
      <c r="GZ19" s="210"/>
      <c r="HA19" s="210"/>
      <c r="HB19" s="210"/>
      <c r="HC19" s="210"/>
      <c r="HD19" s="210"/>
      <c r="HE19" s="210"/>
      <c r="HF19" s="210"/>
      <c r="HG19" s="210"/>
      <c r="HH19" s="210"/>
      <c r="HI19" s="210"/>
      <c r="HJ19" s="210"/>
      <c r="HK19" s="210"/>
      <c r="HL19" s="210"/>
      <c r="HM19" s="210"/>
      <c r="HN19" s="210"/>
      <c r="HO19" s="210"/>
      <c r="HP19" s="210"/>
      <c r="HQ19" s="210"/>
      <c r="HR19" s="210"/>
      <c r="HS19" s="210"/>
      <c r="HT19" s="210"/>
      <c r="HU19" s="210"/>
      <c r="HV19" s="210"/>
      <c r="HW19" s="210"/>
      <c r="HX19" s="210"/>
      <c r="HY19" s="210"/>
      <c r="HZ19" s="210"/>
      <c r="IA19" s="210"/>
      <c r="IB19" s="210"/>
      <c r="IC19" s="210"/>
      <c r="ID19" s="210"/>
      <c r="IE19" s="210"/>
      <c r="IF19" s="210"/>
      <c r="IG19" s="210"/>
      <c r="IH19" s="210"/>
      <c r="II19" s="210"/>
      <c r="IJ19" s="210"/>
      <c r="IK19" s="210"/>
      <c r="IL19" s="210"/>
      <c r="IM19" s="210"/>
      <c r="IN19" s="210"/>
      <c r="IO19" s="210"/>
      <c r="IP19" s="210"/>
      <c r="IQ19" s="210"/>
      <c r="IR19" s="210"/>
      <c r="IS19" s="210"/>
      <c r="IT19" s="210"/>
      <c r="IU19" s="210"/>
      <c r="IV19" s="210"/>
      <c r="IW19" s="210"/>
      <c r="IX19" s="210"/>
      <c r="IY19" s="210"/>
      <c r="IZ19" s="210"/>
      <c r="JA19" s="210"/>
      <c r="JB19" s="210"/>
      <c r="JC19" s="210"/>
      <c r="JD19" s="210"/>
      <c r="JE19" s="210"/>
      <c r="JF19" s="210"/>
      <c r="JG19" s="210"/>
      <c r="JH19" s="210"/>
      <c r="JI19" s="210"/>
      <c r="JJ19" s="210"/>
      <c r="JK19" s="210"/>
      <c r="JL19" s="210"/>
      <c r="JM19" s="210"/>
      <c r="JN19" s="210"/>
      <c r="JO19" s="210"/>
      <c r="JP19" s="210"/>
      <c r="JQ19" s="210"/>
      <c r="JR19" s="210"/>
      <c r="JS19" s="210"/>
      <c r="JT19" s="210"/>
      <c r="JU19" s="210"/>
      <c r="JV19" s="210"/>
      <c r="JW19" s="210"/>
      <c r="JX19" s="210"/>
      <c r="JY19" s="210"/>
      <c r="JZ19" s="210"/>
      <c r="KA19" s="210"/>
      <c r="KB19" s="210"/>
      <c r="KC19" s="210"/>
      <c r="KD19" s="210"/>
      <c r="KE19" s="210"/>
      <c r="KF19" s="210"/>
      <c r="KG19" s="210"/>
      <c r="KH19" s="210"/>
      <c r="KI19" s="210"/>
      <c r="KJ19" s="210"/>
      <c r="KK19" s="210"/>
      <c r="KL19" s="210"/>
      <c r="KM19" s="210"/>
      <c r="KN19" s="210"/>
      <c r="KO19" s="210"/>
      <c r="KP19" s="210"/>
      <c r="KQ19" s="210"/>
      <c r="KR19" s="210"/>
      <c r="KS19" s="210"/>
      <c r="KT19" s="210"/>
      <c r="KU19" s="210"/>
      <c r="KV19" s="210"/>
      <c r="KW19" s="210"/>
      <c r="KX19" s="210"/>
      <c r="KY19" s="210"/>
      <c r="KZ19" s="210"/>
      <c r="LA19" s="210"/>
      <c r="LB19" s="210"/>
      <c r="LC19" s="210"/>
      <c r="LD19" s="210"/>
      <c r="LE19" s="210"/>
      <c r="LF19" s="210"/>
      <c r="LG19" s="210"/>
      <c r="LH19" s="210"/>
      <c r="LI19" s="210"/>
      <c r="LJ19" s="210"/>
      <c r="LK19" s="210"/>
      <c r="LL19" s="210"/>
      <c r="LM19" s="210"/>
      <c r="LN19" s="210"/>
      <c r="LO19" s="210"/>
      <c r="LP19" s="210"/>
      <c r="LQ19" s="210"/>
      <c r="LR19" s="210"/>
      <c r="LS19" s="210"/>
      <c r="LT19" s="210"/>
      <c r="LU19" s="210"/>
    </row>
    <row r="20" spans="1:333" s="219" customFormat="1" ht="15.75">
      <c r="A20" s="170" t="s">
        <v>224</v>
      </c>
      <c r="B20" s="264"/>
      <c r="C20" s="264"/>
      <c r="D20" s="264"/>
      <c r="E20" s="170" t="s">
        <v>576</v>
      </c>
      <c r="F20" s="170" t="s">
        <v>577</v>
      </c>
      <c r="G20" s="170" t="s">
        <v>578</v>
      </c>
      <c r="H20" s="170" t="s">
        <v>568</v>
      </c>
      <c r="I20" s="170" t="s">
        <v>256</v>
      </c>
      <c r="J20" s="170">
        <v>3500</v>
      </c>
      <c r="K20" s="170" t="s">
        <v>256</v>
      </c>
      <c r="L20" s="170">
        <v>1971</v>
      </c>
      <c r="M20" s="171" t="s">
        <v>579</v>
      </c>
      <c r="N20" s="171" t="s">
        <v>570</v>
      </c>
      <c r="O20" s="172">
        <v>44267</v>
      </c>
      <c r="P20" s="172">
        <v>44268</v>
      </c>
      <c r="Q20" s="172">
        <v>44632</v>
      </c>
      <c r="R20" s="173" t="s">
        <v>256</v>
      </c>
      <c r="S20" s="209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  <c r="FM20" s="210"/>
      <c r="FN20" s="210"/>
      <c r="FO20" s="210"/>
      <c r="FP20" s="210"/>
      <c r="FQ20" s="210"/>
      <c r="FR20" s="210"/>
      <c r="FS20" s="210"/>
      <c r="FT20" s="210"/>
      <c r="FU20" s="210"/>
      <c r="FV20" s="210"/>
      <c r="FW20" s="210"/>
      <c r="FX20" s="210"/>
      <c r="FY20" s="210"/>
      <c r="FZ20" s="210"/>
      <c r="GA20" s="210"/>
      <c r="GB20" s="210"/>
      <c r="GC20" s="210"/>
      <c r="GD20" s="210"/>
      <c r="GE20" s="210"/>
      <c r="GF20" s="210"/>
      <c r="GG20" s="210"/>
      <c r="GH20" s="210"/>
      <c r="GI20" s="210"/>
      <c r="GJ20" s="210"/>
      <c r="GK20" s="210"/>
      <c r="GL20" s="210"/>
      <c r="GM20" s="210"/>
      <c r="GN20" s="210"/>
      <c r="GO20" s="210"/>
      <c r="GP20" s="210"/>
      <c r="GQ20" s="210"/>
      <c r="GR20" s="210"/>
      <c r="GS20" s="210"/>
      <c r="GT20" s="210"/>
      <c r="GU20" s="210"/>
      <c r="GV20" s="210"/>
      <c r="GW20" s="210"/>
      <c r="GX20" s="210"/>
      <c r="GY20" s="210"/>
      <c r="GZ20" s="210"/>
      <c r="HA20" s="210"/>
      <c r="HB20" s="210"/>
      <c r="HC20" s="210"/>
      <c r="HD20" s="210"/>
      <c r="HE20" s="210"/>
      <c r="HF20" s="210"/>
      <c r="HG20" s="210"/>
      <c r="HH20" s="210"/>
      <c r="HI20" s="210"/>
      <c r="HJ20" s="210"/>
      <c r="HK20" s="210"/>
      <c r="HL20" s="210"/>
      <c r="HM20" s="210"/>
      <c r="HN20" s="210"/>
      <c r="HO20" s="210"/>
      <c r="HP20" s="210"/>
      <c r="HQ20" s="210"/>
      <c r="HR20" s="210"/>
      <c r="HS20" s="210"/>
      <c r="HT20" s="210"/>
      <c r="HU20" s="210"/>
      <c r="HV20" s="210"/>
      <c r="HW20" s="210"/>
      <c r="HX20" s="210"/>
      <c r="HY20" s="210"/>
      <c r="HZ20" s="210"/>
      <c r="IA20" s="210"/>
      <c r="IB20" s="210"/>
      <c r="IC20" s="210"/>
      <c r="ID20" s="210"/>
      <c r="IE20" s="210"/>
      <c r="IF20" s="210"/>
      <c r="IG20" s="210"/>
      <c r="IH20" s="210"/>
      <c r="II20" s="210"/>
      <c r="IJ20" s="210"/>
      <c r="IK20" s="210"/>
      <c r="IL20" s="210"/>
      <c r="IM20" s="210"/>
      <c r="IN20" s="210"/>
      <c r="IO20" s="210"/>
      <c r="IP20" s="210"/>
      <c r="IQ20" s="210"/>
      <c r="IR20" s="210"/>
      <c r="IS20" s="210"/>
      <c r="IT20" s="210"/>
      <c r="IU20" s="210"/>
      <c r="IV20" s="210"/>
      <c r="IW20" s="210"/>
      <c r="IX20" s="210"/>
      <c r="IY20" s="210"/>
      <c r="IZ20" s="210"/>
      <c r="JA20" s="210"/>
      <c r="JB20" s="210"/>
      <c r="JC20" s="210"/>
      <c r="JD20" s="210"/>
      <c r="JE20" s="210"/>
      <c r="JF20" s="210"/>
      <c r="JG20" s="210"/>
      <c r="JH20" s="210"/>
      <c r="JI20" s="210"/>
      <c r="JJ20" s="210"/>
      <c r="JK20" s="210"/>
      <c r="JL20" s="210"/>
      <c r="JM20" s="210"/>
      <c r="JN20" s="210"/>
      <c r="JO20" s="210"/>
      <c r="JP20" s="210"/>
      <c r="JQ20" s="210"/>
      <c r="JR20" s="210"/>
      <c r="JS20" s="210"/>
      <c r="JT20" s="210"/>
      <c r="JU20" s="210"/>
      <c r="JV20" s="210"/>
      <c r="JW20" s="210"/>
      <c r="JX20" s="210"/>
      <c r="JY20" s="210"/>
      <c r="JZ20" s="210"/>
      <c r="KA20" s="210"/>
      <c r="KB20" s="210"/>
      <c r="KC20" s="210"/>
      <c r="KD20" s="210"/>
      <c r="KE20" s="210"/>
      <c r="KF20" s="210"/>
      <c r="KG20" s="210"/>
      <c r="KH20" s="210"/>
      <c r="KI20" s="210"/>
      <c r="KJ20" s="210"/>
      <c r="KK20" s="210"/>
      <c r="KL20" s="210"/>
      <c r="KM20" s="210"/>
      <c r="KN20" s="210"/>
      <c r="KO20" s="210"/>
      <c r="KP20" s="210"/>
      <c r="KQ20" s="210"/>
      <c r="KR20" s="210"/>
      <c r="KS20" s="210"/>
      <c r="KT20" s="210"/>
      <c r="KU20" s="210"/>
      <c r="KV20" s="210"/>
      <c r="KW20" s="210"/>
      <c r="KX20" s="210"/>
      <c r="KY20" s="210"/>
      <c r="KZ20" s="210"/>
      <c r="LA20" s="210"/>
      <c r="LB20" s="210"/>
      <c r="LC20" s="210"/>
      <c r="LD20" s="210"/>
      <c r="LE20" s="210"/>
      <c r="LF20" s="210"/>
      <c r="LG20" s="210"/>
      <c r="LH20" s="210"/>
      <c r="LI20" s="210"/>
      <c r="LJ20" s="210"/>
      <c r="LK20" s="210"/>
      <c r="LL20" s="210"/>
      <c r="LM20" s="210"/>
      <c r="LN20" s="210"/>
      <c r="LO20" s="210"/>
      <c r="LP20" s="210"/>
      <c r="LQ20" s="210"/>
      <c r="LR20" s="210"/>
      <c r="LS20" s="210"/>
      <c r="LT20" s="210"/>
      <c r="LU20" s="210"/>
    </row>
    <row r="21" spans="1:333" s="219" customFormat="1" ht="15.75">
      <c r="A21" s="170" t="s">
        <v>227</v>
      </c>
      <c r="B21" s="264"/>
      <c r="C21" s="264"/>
      <c r="D21" s="264"/>
      <c r="E21" s="170" t="s">
        <v>580</v>
      </c>
      <c r="F21" s="170" t="s">
        <v>581</v>
      </c>
      <c r="G21" s="170" t="s">
        <v>582</v>
      </c>
      <c r="H21" s="170" t="s">
        <v>583</v>
      </c>
      <c r="I21" s="170" t="s">
        <v>256</v>
      </c>
      <c r="J21" s="170">
        <v>480</v>
      </c>
      <c r="K21" s="170" t="s">
        <v>256</v>
      </c>
      <c r="L21" s="170">
        <v>2013</v>
      </c>
      <c r="M21" s="171" t="s">
        <v>584</v>
      </c>
      <c r="N21" s="171" t="s">
        <v>570</v>
      </c>
      <c r="O21" s="172">
        <v>44267</v>
      </c>
      <c r="P21" s="172">
        <v>44268</v>
      </c>
      <c r="Q21" s="172">
        <v>44632</v>
      </c>
      <c r="R21" s="173" t="s">
        <v>256</v>
      </c>
      <c r="S21" s="209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210"/>
      <c r="DX21" s="210"/>
      <c r="DY21" s="210"/>
      <c r="DZ21" s="210"/>
      <c r="EA21" s="210"/>
      <c r="EB21" s="210"/>
      <c r="EC21" s="210"/>
      <c r="ED21" s="210"/>
      <c r="EE21" s="210"/>
      <c r="EF21" s="210"/>
      <c r="EG21" s="210"/>
      <c r="EH21" s="210"/>
      <c r="EI21" s="210"/>
      <c r="EJ21" s="210"/>
      <c r="EK21" s="210"/>
      <c r="EL21" s="210"/>
      <c r="EM21" s="210"/>
      <c r="EN21" s="210"/>
      <c r="EO21" s="210"/>
      <c r="EP21" s="210"/>
      <c r="EQ21" s="210"/>
      <c r="ER21" s="210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10"/>
      <c r="FG21" s="210"/>
      <c r="FH21" s="210"/>
      <c r="FI21" s="210"/>
      <c r="FJ21" s="210"/>
      <c r="FK21" s="210"/>
      <c r="FL21" s="210"/>
      <c r="FM21" s="210"/>
      <c r="FN21" s="210"/>
      <c r="FO21" s="210"/>
      <c r="FP21" s="210"/>
      <c r="FQ21" s="210"/>
      <c r="FR21" s="210"/>
      <c r="FS21" s="210"/>
      <c r="FT21" s="210"/>
      <c r="FU21" s="210"/>
      <c r="FV21" s="210"/>
      <c r="FW21" s="210"/>
      <c r="FX21" s="210"/>
      <c r="FY21" s="210"/>
      <c r="FZ21" s="210"/>
      <c r="GA21" s="210"/>
      <c r="GB21" s="210"/>
      <c r="GC21" s="210"/>
      <c r="GD21" s="210"/>
      <c r="GE21" s="210"/>
      <c r="GF21" s="210"/>
      <c r="GG21" s="210"/>
      <c r="GH21" s="210"/>
      <c r="GI21" s="210"/>
      <c r="GJ21" s="210"/>
      <c r="GK21" s="210"/>
      <c r="GL21" s="210"/>
      <c r="GM21" s="210"/>
      <c r="GN21" s="210"/>
      <c r="GO21" s="210"/>
      <c r="GP21" s="210"/>
      <c r="GQ21" s="210"/>
      <c r="GR21" s="210"/>
      <c r="GS21" s="210"/>
      <c r="GT21" s="210"/>
      <c r="GU21" s="210"/>
      <c r="GV21" s="210"/>
      <c r="GW21" s="210"/>
      <c r="GX21" s="210"/>
      <c r="GY21" s="210"/>
      <c r="GZ21" s="210"/>
      <c r="HA21" s="210"/>
      <c r="HB21" s="210"/>
      <c r="HC21" s="210"/>
      <c r="HD21" s="210"/>
      <c r="HE21" s="210"/>
      <c r="HF21" s="210"/>
      <c r="HG21" s="210"/>
      <c r="HH21" s="210"/>
      <c r="HI21" s="210"/>
      <c r="HJ21" s="210"/>
      <c r="HK21" s="210"/>
      <c r="HL21" s="210"/>
      <c r="HM21" s="210"/>
      <c r="HN21" s="210"/>
      <c r="HO21" s="210"/>
      <c r="HP21" s="210"/>
      <c r="HQ21" s="210"/>
      <c r="HR21" s="210"/>
      <c r="HS21" s="210"/>
      <c r="HT21" s="210"/>
      <c r="HU21" s="210"/>
      <c r="HV21" s="210"/>
      <c r="HW21" s="210"/>
      <c r="HX21" s="210"/>
      <c r="HY21" s="210"/>
      <c r="HZ21" s="210"/>
      <c r="IA21" s="210"/>
      <c r="IB21" s="210"/>
      <c r="IC21" s="210"/>
      <c r="ID21" s="210"/>
      <c r="IE21" s="210"/>
      <c r="IF21" s="210"/>
      <c r="IG21" s="210"/>
      <c r="IH21" s="210"/>
      <c r="II21" s="210"/>
      <c r="IJ21" s="210"/>
      <c r="IK21" s="210"/>
      <c r="IL21" s="210"/>
      <c r="IM21" s="210"/>
      <c r="IN21" s="210"/>
      <c r="IO21" s="210"/>
      <c r="IP21" s="210"/>
      <c r="IQ21" s="210"/>
      <c r="IR21" s="210"/>
      <c r="IS21" s="210"/>
      <c r="IT21" s="210"/>
      <c r="IU21" s="210"/>
      <c r="IV21" s="210"/>
      <c r="IW21" s="210"/>
      <c r="IX21" s="210"/>
      <c r="IY21" s="210"/>
      <c r="IZ21" s="210"/>
      <c r="JA21" s="210"/>
      <c r="JB21" s="210"/>
      <c r="JC21" s="210"/>
      <c r="JD21" s="210"/>
      <c r="JE21" s="210"/>
      <c r="JF21" s="210"/>
      <c r="JG21" s="210"/>
      <c r="JH21" s="210"/>
      <c r="JI21" s="210"/>
      <c r="JJ21" s="210"/>
      <c r="JK21" s="210"/>
      <c r="JL21" s="210"/>
      <c r="JM21" s="210"/>
      <c r="JN21" s="210"/>
      <c r="JO21" s="210"/>
      <c r="JP21" s="210"/>
      <c r="JQ21" s="210"/>
      <c r="JR21" s="210"/>
      <c r="JS21" s="210"/>
      <c r="JT21" s="210"/>
      <c r="JU21" s="210"/>
      <c r="JV21" s="210"/>
      <c r="JW21" s="210"/>
      <c r="JX21" s="210"/>
      <c r="JY21" s="210"/>
      <c r="JZ21" s="210"/>
      <c r="KA21" s="210"/>
      <c r="KB21" s="210"/>
      <c r="KC21" s="210"/>
      <c r="KD21" s="210"/>
      <c r="KE21" s="210"/>
      <c r="KF21" s="210"/>
      <c r="KG21" s="210"/>
      <c r="KH21" s="210"/>
      <c r="KI21" s="210"/>
      <c r="KJ21" s="210"/>
      <c r="KK21" s="210"/>
      <c r="KL21" s="210"/>
      <c r="KM21" s="210"/>
      <c r="KN21" s="210"/>
      <c r="KO21" s="210"/>
      <c r="KP21" s="210"/>
      <c r="KQ21" s="210"/>
      <c r="KR21" s="210"/>
      <c r="KS21" s="210"/>
      <c r="KT21" s="210"/>
      <c r="KU21" s="210"/>
      <c r="KV21" s="210"/>
      <c r="KW21" s="210"/>
      <c r="KX21" s="210"/>
      <c r="KY21" s="210"/>
      <c r="KZ21" s="210"/>
      <c r="LA21" s="210"/>
      <c r="LB21" s="210"/>
      <c r="LC21" s="210"/>
      <c r="LD21" s="210"/>
      <c r="LE21" s="210"/>
      <c r="LF21" s="210"/>
      <c r="LG21" s="210"/>
      <c r="LH21" s="210"/>
      <c r="LI21" s="210"/>
      <c r="LJ21" s="210"/>
      <c r="LK21" s="210"/>
      <c r="LL21" s="210"/>
      <c r="LM21" s="210"/>
      <c r="LN21" s="210"/>
      <c r="LO21" s="210"/>
      <c r="LP21" s="210"/>
      <c r="LQ21" s="210"/>
      <c r="LR21" s="210"/>
      <c r="LS21" s="210"/>
      <c r="LT21" s="210"/>
      <c r="LU21" s="210"/>
    </row>
    <row r="22" spans="1:333" s="219" customFormat="1" ht="15.75">
      <c r="A22" s="170" t="s">
        <v>230</v>
      </c>
      <c r="B22" s="264"/>
      <c r="C22" s="264"/>
      <c r="D22" s="264"/>
      <c r="E22" s="170" t="s">
        <v>585</v>
      </c>
      <c r="F22" s="170" t="s">
        <v>586</v>
      </c>
      <c r="G22" s="170" t="s">
        <v>587</v>
      </c>
      <c r="H22" s="170" t="s">
        <v>588</v>
      </c>
      <c r="I22" s="170">
        <v>11100</v>
      </c>
      <c r="J22" s="170">
        <v>8000</v>
      </c>
      <c r="K22" s="170">
        <v>3</v>
      </c>
      <c r="L22" s="170">
        <v>1985</v>
      </c>
      <c r="M22" s="171" t="s">
        <v>589</v>
      </c>
      <c r="N22" s="171" t="s">
        <v>524</v>
      </c>
      <c r="O22" s="172">
        <v>44267</v>
      </c>
      <c r="P22" s="172">
        <v>44268</v>
      </c>
      <c r="Q22" s="172">
        <v>44632</v>
      </c>
      <c r="R22" s="173" t="s">
        <v>256</v>
      </c>
      <c r="S22" s="209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0"/>
      <c r="DT22" s="210"/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M22" s="210"/>
      <c r="EN22" s="210"/>
      <c r="EO22" s="210"/>
      <c r="EP22" s="210"/>
      <c r="EQ22" s="210"/>
      <c r="ER22" s="210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10"/>
      <c r="FG22" s="210"/>
      <c r="FH22" s="210"/>
      <c r="FI22" s="210"/>
      <c r="FJ22" s="210"/>
      <c r="FK22" s="210"/>
      <c r="FL22" s="210"/>
      <c r="FM22" s="210"/>
      <c r="FN22" s="210"/>
      <c r="FO22" s="210"/>
      <c r="FP22" s="210"/>
      <c r="FQ22" s="210"/>
      <c r="FR22" s="210"/>
      <c r="FS22" s="210"/>
      <c r="FT22" s="210"/>
      <c r="FU22" s="210"/>
      <c r="FV22" s="210"/>
      <c r="FW22" s="210"/>
      <c r="FX22" s="210"/>
      <c r="FY22" s="210"/>
      <c r="FZ22" s="210"/>
      <c r="GA22" s="210"/>
      <c r="GB22" s="210"/>
      <c r="GC22" s="210"/>
      <c r="GD22" s="210"/>
      <c r="GE22" s="210"/>
      <c r="GF22" s="210"/>
      <c r="GG22" s="210"/>
      <c r="GH22" s="210"/>
      <c r="GI22" s="210"/>
      <c r="GJ22" s="210"/>
      <c r="GK22" s="210"/>
      <c r="GL22" s="210"/>
      <c r="GM22" s="210"/>
      <c r="GN22" s="210"/>
      <c r="GO22" s="210"/>
      <c r="GP22" s="210"/>
      <c r="GQ22" s="210"/>
      <c r="GR22" s="210"/>
      <c r="GS22" s="210"/>
      <c r="GT22" s="210"/>
      <c r="GU22" s="210"/>
      <c r="GV22" s="210"/>
      <c r="GW22" s="210"/>
      <c r="GX22" s="210"/>
      <c r="GY22" s="210"/>
      <c r="GZ22" s="210"/>
      <c r="HA22" s="210"/>
      <c r="HB22" s="210"/>
      <c r="HC22" s="210"/>
      <c r="HD22" s="210"/>
      <c r="HE22" s="210"/>
      <c r="HF22" s="210"/>
      <c r="HG22" s="210"/>
      <c r="HH22" s="210"/>
      <c r="HI22" s="210"/>
      <c r="HJ22" s="210"/>
      <c r="HK22" s="210"/>
      <c r="HL22" s="210"/>
      <c r="HM22" s="210"/>
      <c r="HN22" s="210"/>
      <c r="HO22" s="210"/>
      <c r="HP22" s="210"/>
      <c r="HQ22" s="210"/>
      <c r="HR22" s="210"/>
      <c r="HS22" s="210"/>
      <c r="HT22" s="210"/>
      <c r="HU22" s="210"/>
      <c r="HV22" s="210"/>
      <c r="HW22" s="210"/>
      <c r="HX22" s="210"/>
      <c r="HY22" s="210"/>
      <c r="HZ22" s="210"/>
      <c r="IA22" s="210"/>
      <c r="IB22" s="210"/>
      <c r="IC22" s="210"/>
      <c r="ID22" s="210"/>
      <c r="IE22" s="210"/>
      <c r="IF22" s="210"/>
      <c r="IG22" s="210"/>
      <c r="IH22" s="210"/>
      <c r="II22" s="210"/>
      <c r="IJ22" s="210"/>
      <c r="IK22" s="210"/>
      <c r="IL22" s="210"/>
      <c r="IM22" s="210"/>
      <c r="IN22" s="210"/>
      <c r="IO22" s="210"/>
      <c r="IP22" s="210"/>
      <c r="IQ22" s="210"/>
      <c r="IR22" s="210"/>
      <c r="IS22" s="210"/>
      <c r="IT22" s="210"/>
      <c r="IU22" s="210"/>
      <c r="IV22" s="210"/>
      <c r="IW22" s="210"/>
      <c r="IX22" s="210"/>
      <c r="IY22" s="210"/>
      <c r="IZ22" s="210"/>
      <c r="JA22" s="210"/>
      <c r="JB22" s="210"/>
      <c r="JC22" s="210"/>
      <c r="JD22" s="210"/>
      <c r="JE22" s="210"/>
      <c r="JF22" s="210"/>
      <c r="JG22" s="210"/>
      <c r="JH22" s="210"/>
      <c r="JI22" s="210"/>
      <c r="JJ22" s="210"/>
      <c r="JK22" s="210"/>
      <c r="JL22" s="210"/>
      <c r="JM22" s="210"/>
      <c r="JN22" s="210"/>
      <c r="JO22" s="210"/>
      <c r="JP22" s="210"/>
      <c r="JQ22" s="210"/>
      <c r="JR22" s="210"/>
      <c r="JS22" s="210"/>
      <c r="JT22" s="210"/>
      <c r="JU22" s="210"/>
      <c r="JV22" s="210"/>
      <c r="JW22" s="210"/>
      <c r="JX22" s="210"/>
      <c r="JY22" s="210"/>
      <c r="JZ22" s="210"/>
      <c r="KA22" s="210"/>
      <c r="KB22" s="210"/>
      <c r="KC22" s="210"/>
      <c r="KD22" s="210"/>
      <c r="KE22" s="210"/>
      <c r="KF22" s="210"/>
      <c r="KG22" s="210"/>
      <c r="KH22" s="210"/>
      <c r="KI22" s="210"/>
      <c r="KJ22" s="210"/>
      <c r="KK22" s="210"/>
      <c r="KL22" s="210"/>
      <c r="KM22" s="210"/>
      <c r="KN22" s="210"/>
      <c r="KO22" s="210"/>
      <c r="KP22" s="210"/>
      <c r="KQ22" s="210"/>
      <c r="KR22" s="210"/>
      <c r="KS22" s="210"/>
      <c r="KT22" s="210"/>
      <c r="KU22" s="210"/>
      <c r="KV22" s="210"/>
      <c r="KW22" s="210"/>
      <c r="KX22" s="210"/>
      <c r="KY22" s="210"/>
      <c r="KZ22" s="210"/>
      <c r="LA22" s="210"/>
      <c r="LB22" s="210"/>
      <c r="LC22" s="210"/>
      <c r="LD22" s="210"/>
      <c r="LE22" s="210"/>
      <c r="LF22" s="210"/>
      <c r="LG22" s="210"/>
      <c r="LH22" s="210"/>
      <c r="LI22" s="210"/>
      <c r="LJ22" s="210"/>
      <c r="LK22" s="210"/>
      <c r="LL22" s="210"/>
      <c r="LM22" s="210"/>
      <c r="LN22" s="210"/>
      <c r="LO22" s="210"/>
      <c r="LP22" s="210"/>
      <c r="LQ22" s="210"/>
      <c r="LR22" s="210"/>
      <c r="LS22" s="210"/>
      <c r="LT22" s="210"/>
      <c r="LU22" s="210"/>
    </row>
    <row r="23" spans="1:333" s="219" customFormat="1" ht="15.75">
      <c r="A23" s="170" t="s">
        <v>232</v>
      </c>
      <c r="B23" s="264"/>
      <c r="C23" s="264"/>
      <c r="D23" s="264"/>
      <c r="E23" s="170" t="s">
        <v>590</v>
      </c>
      <c r="F23" s="170" t="s">
        <v>586</v>
      </c>
      <c r="G23" s="170" t="s">
        <v>591</v>
      </c>
      <c r="H23" s="170" t="s">
        <v>588</v>
      </c>
      <c r="I23" s="170">
        <v>11100</v>
      </c>
      <c r="J23" s="170">
        <v>7200</v>
      </c>
      <c r="K23" s="170">
        <v>2</v>
      </c>
      <c r="L23" s="170">
        <v>1989</v>
      </c>
      <c r="M23" s="171" t="s">
        <v>592</v>
      </c>
      <c r="N23" s="171" t="s">
        <v>524</v>
      </c>
      <c r="O23" s="172">
        <v>44267</v>
      </c>
      <c r="P23" s="172">
        <v>44268</v>
      </c>
      <c r="Q23" s="172">
        <v>44632</v>
      </c>
      <c r="R23" s="173" t="s">
        <v>256</v>
      </c>
      <c r="S23" s="209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 s="210"/>
      <c r="GQ23" s="210"/>
      <c r="GR23" s="210"/>
      <c r="GS23" s="210"/>
      <c r="GT23" s="210"/>
      <c r="GU23" s="210"/>
      <c r="GV23" s="210"/>
      <c r="GW23" s="210"/>
      <c r="GX23" s="210"/>
      <c r="GY23" s="210"/>
      <c r="GZ23" s="210"/>
      <c r="HA23" s="210"/>
      <c r="HB23" s="210"/>
      <c r="HC23" s="210"/>
      <c r="HD23" s="210"/>
      <c r="HE23" s="210"/>
      <c r="HF23" s="210"/>
      <c r="HG23" s="210"/>
      <c r="HH23" s="210"/>
      <c r="HI23" s="210"/>
      <c r="HJ23" s="210"/>
      <c r="HK23" s="210"/>
      <c r="HL23" s="210"/>
      <c r="HM23" s="210"/>
      <c r="HN23" s="210"/>
      <c r="HO23" s="210"/>
      <c r="HP23" s="210"/>
      <c r="HQ23" s="210"/>
      <c r="HR23" s="210"/>
      <c r="HS23" s="210"/>
      <c r="HT23" s="210"/>
      <c r="HU23" s="210"/>
      <c r="HV23" s="210"/>
      <c r="HW23" s="210"/>
      <c r="HX23" s="210"/>
      <c r="HY23" s="210"/>
      <c r="HZ23" s="210"/>
      <c r="IA23" s="210"/>
      <c r="IB23" s="210"/>
      <c r="IC23" s="210"/>
      <c r="ID23" s="210"/>
      <c r="IE23" s="210"/>
      <c r="IF23" s="210"/>
      <c r="IG23" s="210"/>
      <c r="IH23" s="210"/>
      <c r="II23" s="210"/>
      <c r="IJ23" s="210"/>
      <c r="IK23" s="210"/>
      <c r="IL23" s="210"/>
      <c r="IM23" s="210"/>
      <c r="IN23" s="210"/>
      <c r="IO23" s="210"/>
      <c r="IP23" s="210"/>
      <c r="IQ23" s="210"/>
      <c r="IR23" s="210"/>
      <c r="IS23" s="210"/>
      <c r="IT23" s="210"/>
      <c r="IU23" s="210"/>
      <c r="IV23" s="210"/>
      <c r="IW23" s="210"/>
      <c r="IX23" s="210"/>
      <c r="IY23" s="210"/>
      <c r="IZ23" s="210"/>
      <c r="JA23" s="210"/>
      <c r="JB23" s="210"/>
      <c r="JC23" s="210"/>
      <c r="JD23" s="210"/>
      <c r="JE23" s="210"/>
      <c r="JF23" s="210"/>
      <c r="JG23" s="210"/>
      <c r="JH23" s="210"/>
      <c r="JI23" s="210"/>
      <c r="JJ23" s="210"/>
      <c r="JK23" s="210"/>
      <c r="JL23" s="210"/>
      <c r="JM23" s="210"/>
      <c r="JN23" s="210"/>
      <c r="JO23" s="210"/>
      <c r="JP23" s="210"/>
      <c r="JQ23" s="210"/>
      <c r="JR23" s="210"/>
      <c r="JS23" s="210"/>
      <c r="JT23" s="210"/>
      <c r="JU23" s="210"/>
      <c r="JV23" s="210"/>
      <c r="JW23" s="210"/>
      <c r="JX23" s="210"/>
      <c r="JY23" s="210"/>
      <c r="JZ23" s="210"/>
      <c r="KA23" s="210"/>
      <c r="KB23" s="210"/>
      <c r="KC23" s="210"/>
      <c r="KD23" s="210"/>
      <c r="KE23" s="210"/>
      <c r="KF23" s="210"/>
      <c r="KG23" s="210"/>
      <c r="KH23" s="210"/>
      <c r="KI23" s="210"/>
      <c r="KJ23" s="210"/>
      <c r="KK23" s="210"/>
      <c r="KL23" s="210"/>
      <c r="KM23" s="210"/>
      <c r="KN23" s="210"/>
      <c r="KO23" s="210"/>
      <c r="KP23" s="210"/>
      <c r="KQ23" s="210"/>
      <c r="KR23" s="210"/>
      <c r="KS23" s="210"/>
      <c r="KT23" s="210"/>
      <c r="KU23" s="210"/>
      <c r="KV23" s="210"/>
      <c r="KW23" s="210"/>
      <c r="KX23" s="210"/>
      <c r="KY23" s="210"/>
      <c r="KZ23" s="210"/>
      <c r="LA23" s="210"/>
      <c r="LB23" s="210"/>
      <c r="LC23" s="210"/>
      <c r="LD23" s="210"/>
      <c r="LE23" s="210"/>
      <c r="LF23" s="210"/>
      <c r="LG23" s="210"/>
      <c r="LH23" s="210"/>
      <c r="LI23" s="210"/>
      <c r="LJ23" s="210"/>
      <c r="LK23" s="210"/>
      <c r="LL23" s="210"/>
      <c r="LM23" s="210"/>
      <c r="LN23" s="210"/>
      <c r="LO23" s="210"/>
      <c r="LP23" s="210"/>
      <c r="LQ23" s="210"/>
      <c r="LR23" s="210"/>
      <c r="LS23" s="210"/>
      <c r="LT23" s="210"/>
      <c r="LU23" s="210"/>
    </row>
    <row r="24" spans="1:333" s="219" customFormat="1" ht="15.75">
      <c r="A24" s="170" t="s">
        <v>234</v>
      </c>
      <c r="B24" s="264"/>
      <c r="C24" s="264"/>
      <c r="D24" s="264"/>
      <c r="E24" s="170" t="s">
        <v>593</v>
      </c>
      <c r="F24" s="170" t="s">
        <v>594</v>
      </c>
      <c r="G24" s="170" t="s">
        <v>595</v>
      </c>
      <c r="H24" s="170" t="s">
        <v>556</v>
      </c>
      <c r="I24" s="170">
        <v>2148</v>
      </c>
      <c r="J24" s="170">
        <v>1000</v>
      </c>
      <c r="K24" s="170">
        <v>3</v>
      </c>
      <c r="L24" s="170">
        <v>2005</v>
      </c>
      <c r="M24" s="171" t="s">
        <v>596</v>
      </c>
      <c r="N24" s="171" t="s">
        <v>524</v>
      </c>
      <c r="O24" s="172">
        <v>44267</v>
      </c>
      <c r="P24" s="172">
        <v>44268</v>
      </c>
      <c r="Q24" s="172">
        <v>44632</v>
      </c>
      <c r="R24" s="173" t="s">
        <v>256</v>
      </c>
      <c r="S24" s="209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0"/>
      <c r="GF24" s="210"/>
      <c r="GG24" s="210"/>
      <c r="GH24" s="210"/>
      <c r="GI24" s="210"/>
      <c r="GJ24" s="210"/>
      <c r="GK24" s="210"/>
      <c r="GL24" s="210"/>
      <c r="GM24" s="210"/>
      <c r="GN24" s="210"/>
      <c r="GO24" s="210"/>
      <c r="GP24" s="210"/>
      <c r="GQ24" s="210"/>
      <c r="GR24" s="210"/>
      <c r="GS24" s="210"/>
      <c r="GT24" s="210"/>
      <c r="GU24" s="210"/>
      <c r="GV24" s="210"/>
      <c r="GW24" s="210"/>
      <c r="GX24" s="210"/>
      <c r="GY24" s="210"/>
      <c r="GZ24" s="210"/>
      <c r="HA24" s="210"/>
      <c r="HB24" s="210"/>
      <c r="HC24" s="210"/>
      <c r="HD24" s="210"/>
      <c r="HE24" s="210"/>
      <c r="HF24" s="210"/>
      <c r="HG24" s="210"/>
      <c r="HH24" s="210"/>
      <c r="HI24" s="210"/>
      <c r="HJ24" s="210"/>
      <c r="HK24" s="210"/>
      <c r="HL24" s="210"/>
      <c r="HM24" s="210"/>
      <c r="HN24" s="210"/>
      <c r="HO24" s="210"/>
      <c r="HP24" s="210"/>
      <c r="HQ24" s="210"/>
      <c r="HR24" s="210"/>
      <c r="HS24" s="210"/>
      <c r="HT24" s="210"/>
      <c r="HU24" s="210"/>
      <c r="HV24" s="210"/>
      <c r="HW24" s="210"/>
      <c r="HX24" s="210"/>
      <c r="HY24" s="210"/>
      <c r="HZ24" s="210"/>
      <c r="IA24" s="210"/>
      <c r="IB24" s="210"/>
      <c r="IC24" s="210"/>
      <c r="ID24" s="210"/>
      <c r="IE24" s="210"/>
      <c r="IF24" s="210"/>
      <c r="IG24" s="210"/>
      <c r="IH24" s="210"/>
      <c r="II24" s="210"/>
      <c r="IJ24" s="210"/>
      <c r="IK24" s="210"/>
      <c r="IL24" s="210"/>
      <c r="IM24" s="210"/>
      <c r="IN24" s="210"/>
      <c r="IO24" s="210"/>
      <c r="IP24" s="210"/>
      <c r="IQ24" s="210"/>
      <c r="IR24" s="210"/>
      <c r="IS24" s="210"/>
      <c r="IT24" s="210"/>
      <c r="IU24" s="210"/>
      <c r="IV24" s="210"/>
      <c r="IW24" s="210"/>
      <c r="IX24" s="210"/>
      <c r="IY24" s="210"/>
      <c r="IZ24" s="210"/>
      <c r="JA24" s="210"/>
      <c r="JB24" s="210"/>
      <c r="JC24" s="210"/>
      <c r="JD24" s="210"/>
      <c r="JE24" s="210"/>
      <c r="JF24" s="210"/>
      <c r="JG24" s="210"/>
      <c r="JH24" s="210"/>
      <c r="JI24" s="210"/>
      <c r="JJ24" s="210"/>
      <c r="JK24" s="210"/>
      <c r="JL24" s="210"/>
      <c r="JM24" s="210"/>
      <c r="JN24" s="210"/>
      <c r="JO24" s="210"/>
      <c r="JP24" s="210"/>
      <c r="JQ24" s="210"/>
      <c r="JR24" s="210"/>
      <c r="JS24" s="210"/>
      <c r="JT24" s="210"/>
      <c r="JU24" s="210"/>
      <c r="JV24" s="210"/>
      <c r="JW24" s="210"/>
      <c r="JX24" s="210"/>
      <c r="JY24" s="210"/>
      <c r="JZ24" s="210"/>
      <c r="KA24" s="210"/>
      <c r="KB24" s="210"/>
      <c r="KC24" s="210"/>
      <c r="KD24" s="210"/>
      <c r="KE24" s="210"/>
      <c r="KF24" s="210"/>
      <c r="KG24" s="210"/>
      <c r="KH24" s="210"/>
      <c r="KI24" s="210"/>
      <c r="KJ24" s="210"/>
      <c r="KK24" s="210"/>
      <c r="KL24" s="210"/>
      <c r="KM24" s="210"/>
      <c r="KN24" s="210"/>
      <c r="KO24" s="210"/>
      <c r="KP24" s="210"/>
      <c r="KQ24" s="210"/>
      <c r="KR24" s="210"/>
      <c r="KS24" s="210"/>
      <c r="KT24" s="210"/>
      <c r="KU24" s="210"/>
      <c r="KV24" s="210"/>
      <c r="KW24" s="210"/>
      <c r="KX24" s="210"/>
      <c r="KY24" s="210"/>
      <c r="KZ24" s="210"/>
      <c r="LA24" s="210"/>
      <c r="LB24" s="210"/>
      <c r="LC24" s="210"/>
      <c r="LD24" s="210"/>
      <c r="LE24" s="210"/>
      <c r="LF24" s="210"/>
      <c r="LG24" s="210"/>
      <c r="LH24" s="210"/>
      <c r="LI24" s="210"/>
      <c r="LJ24" s="210"/>
      <c r="LK24" s="210"/>
      <c r="LL24" s="210"/>
      <c r="LM24" s="210"/>
      <c r="LN24" s="210"/>
      <c r="LO24" s="210"/>
      <c r="LP24" s="210"/>
      <c r="LQ24" s="210"/>
      <c r="LR24" s="210"/>
      <c r="LS24" s="210"/>
      <c r="LT24" s="210"/>
      <c r="LU24" s="210"/>
    </row>
    <row r="25" spans="1:333" s="219" customFormat="1" ht="15.75">
      <c r="A25" s="170" t="s">
        <v>237</v>
      </c>
      <c r="B25" s="264"/>
      <c r="C25" s="264"/>
      <c r="D25" s="264"/>
      <c r="E25" s="170" t="s">
        <v>597</v>
      </c>
      <c r="F25" s="170" t="s">
        <v>598</v>
      </c>
      <c r="G25" s="170" t="s">
        <v>599</v>
      </c>
      <c r="H25" s="170" t="s">
        <v>556</v>
      </c>
      <c r="I25" s="170">
        <v>6560</v>
      </c>
      <c r="J25" s="170">
        <v>6000</v>
      </c>
      <c r="K25" s="170">
        <v>3</v>
      </c>
      <c r="L25" s="170">
        <v>1989</v>
      </c>
      <c r="M25" s="171" t="s">
        <v>600</v>
      </c>
      <c r="N25" s="171" t="s">
        <v>524</v>
      </c>
      <c r="O25" s="172">
        <v>44267</v>
      </c>
      <c r="P25" s="172">
        <v>44268</v>
      </c>
      <c r="Q25" s="172">
        <v>44632</v>
      </c>
      <c r="R25" s="173" t="s">
        <v>256</v>
      </c>
      <c r="S25" s="209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0"/>
      <c r="GQ25" s="210"/>
      <c r="GR25" s="210"/>
      <c r="GS25" s="210"/>
      <c r="GT25" s="210"/>
      <c r="GU25" s="210"/>
      <c r="GV25" s="210"/>
      <c r="GW25" s="210"/>
      <c r="GX25" s="210"/>
      <c r="GY25" s="210"/>
      <c r="GZ25" s="210"/>
      <c r="HA25" s="210"/>
      <c r="HB25" s="210"/>
      <c r="HC25" s="210"/>
      <c r="HD25" s="210"/>
      <c r="HE25" s="210"/>
      <c r="HF25" s="210"/>
      <c r="HG25" s="210"/>
      <c r="HH25" s="210"/>
      <c r="HI25" s="210"/>
      <c r="HJ25" s="210"/>
      <c r="HK25" s="210"/>
      <c r="HL25" s="210"/>
      <c r="HM25" s="210"/>
      <c r="HN25" s="210"/>
      <c r="HO25" s="210"/>
      <c r="HP25" s="210"/>
      <c r="HQ25" s="210"/>
      <c r="HR25" s="210"/>
      <c r="HS25" s="210"/>
      <c r="HT25" s="210"/>
      <c r="HU25" s="210"/>
      <c r="HV25" s="210"/>
      <c r="HW25" s="210"/>
      <c r="HX25" s="210"/>
      <c r="HY25" s="210"/>
      <c r="HZ25" s="210"/>
      <c r="IA25" s="210"/>
      <c r="IB25" s="210"/>
      <c r="IC25" s="210"/>
      <c r="ID25" s="210"/>
      <c r="IE25" s="210"/>
      <c r="IF25" s="210"/>
      <c r="IG25" s="210"/>
      <c r="IH25" s="210"/>
      <c r="II25" s="210"/>
      <c r="IJ25" s="210"/>
      <c r="IK25" s="210"/>
      <c r="IL25" s="210"/>
      <c r="IM25" s="210"/>
      <c r="IN25" s="210"/>
      <c r="IO25" s="210"/>
      <c r="IP25" s="210"/>
      <c r="IQ25" s="210"/>
      <c r="IR25" s="210"/>
      <c r="IS25" s="210"/>
      <c r="IT25" s="210"/>
      <c r="IU25" s="210"/>
      <c r="IV25" s="210"/>
      <c r="IW25" s="210"/>
      <c r="IX25" s="210"/>
      <c r="IY25" s="210"/>
      <c r="IZ25" s="210"/>
      <c r="JA25" s="210"/>
      <c r="JB25" s="210"/>
      <c r="JC25" s="210"/>
      <c r="JD25" s="210"/>
      <c r="JE25" s="210"/>
      <c r="JF25" s="210"/>
      <c r="JG25" s="210"/>
      <c r="JH25" s="210"/>
      <c r="JI25" s="210"/>
      <c r="JJ25" s="210"/>
      <c r="JK25" s="210"/>
      <c r="JL25" s="210"/>
      <c r="JM25" s="210"/>
      <c r="JN25" s="210"/>
      <c r="JO25" s="210"/>
      <c r="JP25" s="210"/>
      <c r="JQ25" s="210"/>
      <c r="JR25" s="210"/>
      <c r="JS25" s="210"/>
      <c r="JT25" s="210"/>
      <c r="JU25" s="210"/>
      <c r="JV25" s="210"/>
      <c r="JW25" s="210"/>
      <c r="JX25" s="210"/>
      <c r="JY25" s="210"/>
      <c r="JZ25" s="210"/>
      <c r="KA25" s="210"/>
      <c r="KB25" s="210"/>
      <c r="KC25" s="210"/>
      <c r="KD25" s="210"/>
      <c r="KE25" s="210"/>
      <c r="KF25" s="210"/>
      <c r="KG25" s="210"/>
      <c r="KH25" s="210"/>
      <c r="KI25" s="210"/>
      <c r="KJ25" s="210"/>
      <c r="KK25" s="210"/>
      <c r="KL25" s="210"/>
      <c r="KM25" s="210"/>
      <c r="KN25" s="210"/>
      <c r="KO25" s="210"/>
      <c r="KP25" s="210"/>
      <c r="KQ25" s="210"/>
      <c r="KR25" s="210"/>
      <c r="KS25" s="210"/>
      <c r="KT25" s="210"/>
      <c r="KU25" s="210"/>
      <c r="KV25" s="210"/>
      <c r="KW25" s="210"/>
      <c r="KX25" s="210"/>
      <c r="KY25" s="210"/>
      <c r="KZ25" s="210"/>
      <c r="LA25" s="210"/>
      <c r="LB25" s="210"/>
      <c r="LC25" s="210"/>
      <c r="LD25" s="210"/>
      <c r="LE25" s="210"/>
      <c r="LF25" s="210"/>
      <c r="LG25" s="210"/>
      <c r="LH25" s="210"/>
      <c r="LI25" s="210"/>
      <c r="LJ25" s="210"/>
      <c r="LK25" s="210"/>
      <c r="LL25" s="210"/>
      <c r="LM25" s="210"/>
      <c r="LN25" s="210"/>
      <c r="LO25" s="210"/>
      <c r="LP25" s="210"/>
      <c r="LQ25" s="210"/>
      <c r="LR25" s="210"/>
      <c r="LS25" s="210"/>
      <c r="LT25" s="210"/>
      <c r="LU25" s="210"/>
    </row>
    <row r="26" spans="1:333" s="219" customFormat="1" ht="15.75">
      <c r="A26" s="170" t="s">
        <v>240</v>
      </c>
      <c r="B26" s="264"/>
      <c r="C26" s="264"/>
      <c r="D26" s="264"/>
      <c r="E26" s="170" t="s">
        <v>601</v>
      </c>
      <c r="F26" s="170" t="s">
        <v>602</v>
      </c>
      <c r="G26" s="170" t="s">
        <v>603</v>
      </c>
      <c r="H26" s="170" t="s">
        <v>556</v>
      </c>
      <c r="I26" s="170">
        <v>1995</v>
      </c>
      <c r="J26" s="170">
        <v>1092</v>
      </c>
      <c r="K26" s="170">
        <v>3</v>
      </c>
      <c r="L26" s="170">
        <v>2011</v>
      </c>
      <c r="M26" s="171" t="s">
        <v>604</v>
      </c>
      <c r="N26" s="171" t="s">
        <v>524</v>
      </c>
      <c r="O26" s="172">
        <v>44267</v>
      </c>
      <c r="P26" s="172">
        <v>44268</v>
      </c>
      <c r="Q26" s="172">
        <v>44632</v>
      </c>
      <c r="R26" s="173" t="s">
        <v>256</v>
      </c>
      <c r="S26" s="209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0"/>
      <c r="GQ26" s="210"/>
      <c r="GR26" s="210"/>
      <c r="GS26" s="210"/>
      <c r="GT26" s="210"/>
      <c r="GU26" s="210"/>
      <c r="GV26" s="210"/>
      <c r="GW26" s="210"/>
      <c r="GX26" s="210"/>
      <c r="GY26" s="210"/>
      <c r="GZ26" s="210"/>
      <c r="HA26" s="210"/>
      <c r="HB26" s="210"/>
      <c r="HC26" s="210"/>
      <c r="HD26" s="210"/>
      <c r="HE26" s="210"/>
      <c r="HF26" s="210"/>
      <c r="HG26" s="210"/>
      <c r="HH26" s="210"/>
      <c r="HI26" s="210"/>
      <c r="HJ26" s="210"/>
      <c r="HK26" s="210"/>
      <c r="HL26" s="210"/>
      <c r="HM26" s="210"/>
      <c r="HN26" s="210"/>
      <c r="HO26" s="210"/>
      <c r="HP26" s="210"/>
      <c r="HQ26" s="210"/>
      <c r="HR26" s="210"/>
      <c r="HS26" s="210"/>
      <c r="HT26" s="210"/>
      <c r="HU26" s="210"/>
      <c r="HV26" s="210"/>
      <c r="HW26" s="210"/>
      <c r="HX26" s="210"/>
      <c r="HY26" s="210"/>
      <c r="HZ26" s="210"/>
      <c r="IA26" s="210"/>
      <c r="IB26" s="210"/>
      <c r="IC26" s="210"/>
      <c r="ID26" s="210"/>
      <c r="IE26" s="210"/>
      <c r="IF26" s="210"/>
      <c r="IG26" s="210"/>
      <c r="IH26" s="210"/>
      <c r="II26" s="210"/>
      <c r="IJ26" s="210"/>
      <c r="IK26" s="210"/>
      <c r="IL26" s="210"/>
      <c r="IM26" s="210"/>
      <c r="IN26" s="210"/>
      <c r="IO26" s="210"/>
      <c r="IP26" s="210"/>
      <c r="IQ26" s="210"/>
      <c r="IR26" s="210"/>
      <c r="IS26" s="210"/>
      <c r="IT26" s="210"/>
      <c r="IU26" s="210"/>
      <c r="IV26" s="210"/>
      <c r="IW26" s="210"/>
      <c r="IX26" s="210"/>
      <c r="IY26" s="210"/>
      <c r="IZ26" s="210"/>
      <c r="JA26" s="210"/>
      <c r="JB26" s="210"/>
      <c r="JC26" s="210"/>
      <c r="JD26" s="210"/>
      <c r="JE26" s="210"/>
      <c r="JF26" s="210"/>
      <c r="JG26" s="210"/>
      <c r="JH26" s="210"/>
      <c r="JI26" s="210"/>
      <c r="JJ26" s="210"/>
      <c r="JK26" s="210"/>
      <c r="JL26" s="210"/>
      <c r="JM26" s="210"/>
      <c r="JN26" s="210"/>
      <c r="JO26" s="210"/>
      <c r="JP26" s="210"/>
      <c r="JQ26" s="210"/>
      <c r="JR26" s="210"/>
      <c r="JS26" s="210"/>
      <c r="JT26" s="210"/>
      <c r="JU26" s="210"/>
      <c r="JV26" s="210"/>
      <c r="JW26" s="210"/>
      <c r="JX26" s="210"/>
      <c r="JY26" s="210"/>
      <c r="JZ26" s="210"/>
      <c r="KA26" s="210"/>
      <c r="KB26" s="210"/>
      <c r="KC26" s="210"/>
      <c r="KD26" s="210"/>
      <c r="KE26" s="210"/>
      <c r="KF26" s="210"/>
      <c r="KG26" s="210"/>
      <c r="KH26" s="210"/>
      <c r="KI26" s="210"/>
      <c r="KJ26" s="210"/>
      <c r="KK26" s="210"/>
      <c r="KL26" s="210"/>
      <c r="KM26" s="210"/>
      <c r="KN26" s="210"/>
      <c r="KO26" s="210"/>
      <c r="KP26" s="210"/>
      <c r="KQ26" s="210"/>
      <c r="KR26" s="210"/>
      <c r="KS26" s="210"/>
      <c r="KT26" s="210"/>
      <c r="KU26" s="210"/>
      <c r="KV26" s="210"/>
      <c r="KW26" s="210"/>
      <c r="KX26" s="210"/>
      <c r="KY26" s="210"/>
      <c r="KZ26" s="210"/>
      <c r="LA26" s="210"/>
      <c r="LB26" s="210"/>
      <c r="LC26" s="210"/>
      <c r="LD26" s="210"/>
      <c r="LE26" s="210"/>
      <c r="LF26" s="210"/>
      <c r="LG26" s="210"/>
      <c r="LH26" s="210"/>
      <c r="LI26" s="210"/>
      <c r="LJ26" s="210"/>
      <c r="LK26" s="210"/>
      <c r="LL26" s="210"/>
      <c r="LM26" s="210"/>
      <c r="LN26" s="210"/>
      <c r="LO26" s="210"/>
      <c r="LP26" s="210"/>
      <c r="LQ26" s="210"/>
      <c r="LR26" s="210"/>
      <c r="LS26" s="210"/>
      <c r="LT26" s="210"/>
      <c r="LU26" s="210"/>
    </row>
    <row r="27" spans="1:333" s="219" customFormat="1" ht="15.75" customHeight="1">
      <c r="A27" s="170" t="s">
        <v>242</v>
      </c>
      <c r="B27" s="264"/>
      <c r="C27" s="264"/>
      <c r="D27" s="264"/>
      <c r="E27" s="170" t="s">
        <v>605</v>
      </c>
      <c r="F27" s="170" t="s">
        <v>606</v>
      </c>
      <c r="G27" s="170">
        <v>469</v>
      </c>
      <c r="H27" s="170" t="s">
        <v>607</v>
      </c>
      <c r="I27" s="170">
        <v>1987</v>
      </c>
      <c r="J27" s="170">
        <v>600</v>
      </c>
      <c r="K27" s="170">
        <v>7</v>
      </c>
      <c r="L27" s="170">
        <v>1987</v>
      </c>
      <c r="M27" s="171" t="s">
        <v>608</v>
      </c>
      <c r="N27" s="171" t="s">
        <v>524</v>
      </c>
      <c r="O27" s="172">
        <v>44267</v>
      </c>
      <c r="P27" s="172">
        <v>44268</v>
      </c>
      <c r="Q27" s="172">
        <v>44632</v>
      </c>
      <c r="R27" s="173" t="s">
        <v>256</v>
      </c>
      <c r="S27" s="209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0"/>
      <c r="CD27" s="210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10"/>
      <c r="FG27" s="210"/>
      <c r="FH27" s="210"/>
      <c r="FI27" s="210"/>
      <c r="FJ27" s="210"/>
      <c r="FK27" s="210"/>
      <c r="FL27" s="210"/>
      <c r="FM27" s="210"/>
      <c r="FN27" s="210"/>
      <c r="FO27" s="210"/>
      <c r="FP27" s="210"/>
      <c r="FQ27" s="210"/>
      <c r="FR27" s="210"/>
      <c r="FS27" s="210"/>
      <c r="FT27" s="210"/>
      <c r="FU27" s="210"/>
      <c r="FV27" s="210"/>
      <c r="FW27" s="210"/>
      <c r="FX27" s="210"/>
      <c r="FY27" s="210"/>
      <c r="FZ27" s="210"/>
      <c r="GA27" s="210"/>
      <c r="GB27" s="210"/>
      <c r="GC27" s="210"/>
      <c r="GD27" s="210"/>
      <c r="GE27" s="210"/>
      <c r="GF27" s="210"/>
      <c r="GG27" s="210"/>
      <c r="GH27" s="210"/>
      <c r="GI27" s="210"/>
      <c r="GJ27" s="210"/>
      <c r="GK27" s="210"/>
      <c r="GL27" s="210"/>
      <c r="GM27" s="210"/>
      <c r="GN27" s="210"/>
      <c r="GO27" s="210"/>
      <c r="GP27" s="210"/>
      <c r="GQ27" s="210"/>
      <c r="GR27" s="210"/>
      <c r="GS27" s="210"/>
      <c r="GT27" s="210"/>
      <c r="GU27" s="210"/>
      <c r="GV27" s="210"/>
      <c r="GW27" s="210"/>
      <c r="GX27" s="210"/>
      <c r="GY27" s="210"/>
      <c r="GZ27" s="210"/>
      <c r="HA27" s="210"/>
      <c r="HB27" s="210"/>
      <c r="HC27" s="210"/>
      <c r="HD27" s="210"/>
      <c r="HE27" s="210"/>
      <c r="HF27" s="210"/>
      <c r="HG27" s="210"/>
      <c r="HH27" s="210"/>
      <c r="HI27" s="210"/>
      <c r="HJ27" s="210"/>
      <c r="HK27" s="210"/>
      <c r="HL27" s="210"/>
      <c r="HM27" s="210"/>
      <c r="HN27" s="210"/>
      <c r="HO27" s="210"/>
      <c r="HP27" s="210"/>
      <c r="HQ27" s="210"/>
      <c r="HR27" s="210"/>
      <c r="HS27" s="210"/>
      <c r="HT27" s="210"/>
      <c r="HU27" s="210"/>
      <c r="HV27" s="210"/>
      <c r="HW27" s="210"/>
      <c r="HX27" s="210"/>
      <c r="HY27" s="210"/>
      <c r="HZ27" s="210"/>
      <c r="IA27" s="210"/>
      <c r="IB27" s="210"/>
      <c r="IC27" s="210"/>
      <c r="ID27" s="210"/>
      <c r="IE27" s="210"/>
      <c r="IF27" s="210"/>
      <c r="IG27" s="210"/>
      <c r="IH27" s="210"/>
      <c r="II27" s="210"/>
      <c r="IJ27" s="210"/>
      <c r="IK27" s="210"/>
      <c r="IL27" s="210"/>
      <c r="IM27" s="210"/>
      <c r="IN27" s="210"/>
      <c r="IO27" s="210"/>
      <c r="IP27" s="210"/>
      <c r="IQ27" s="210"/>
      <c r="IR27" s="210"/>
      <c r="IS27" s="210"/>
      <c r="IT27" s="210"/>
      <c r="IU27" s="210"/>
      <c r="IV27" s="210"/>
      <c r="IW27" s="210"/>
      <c r="IX27" s="210"/>
      <c r="IY27" s="210"/>
      <c r="IZ27" s="210"/>
      <c r="JA27" s="210"/>
      <c r="JB27" s="210"/>
      <c r="JC27" s="210"/>
      <c r="JD27" s="210"/>
      <c r="JE27" s="210"/>
      <c r="JF27" s="210"/>
      <c r="JG27" s="210"/>
      <c r="JH27" s="210"/>
      <c r="JI27" s="210"/>
      <c r="JJ27" s="210"/>
      <c r="JK27" s="210"/>
      <c r="JL27" s="210"/>
      <c r="JM27" s="210"/>
      <c r="JN27" s="210"/>
      <c r="JO27" s="210"/>
      <c r="JP27" s="210"/>
      <c r="JQ27" s="210"/>
      <c r="JR27" s="210"/>
      <c r="JS27" s="210"/>
      <c r="JT27" s="210"/>
      <c r="JU27" s="210"/>
      <c r="JV27" s="210"/>
      <c r="JW27" s="210"/>
      <c r="JX27" s="210"/>
      <c r="JY27" s="210"/>
      <c r="JZ27" s="210"/>
      <c r="KA27" s="210"/>
      <c r="KB27" s="210"/>
      <c r="KC27" s="210"/>
      <c r="KD27" s="210"/>
      <c r="KE27" s="210"/>
      <c r="KF27" s="210"/>
      <c r="KG27" s="210"/>
      <c r="KH27" s="210"/>
      <c r="KI27" s="210"/>
      <c r="KJ27" s="210"/>
      <c r="KK27" s="210"/>
      <c r="KL27" s="210"/>
      <c r="KM27" s="210"/>
      <c r="KN27" s="210"/>
      <c r="KO27" s="210"/>
      <c r="KP27" s="210"/>
      <c r="KQ27" s="210"/>
      <c r="KR27" s="210"/>
      <c r="KS27" s="210"/>
      <c r="KT27" s="210"/>
      <c r="KU27" s="210"/>
      <c r="KV27" s="210"/>
      <c r="KW27" s="210"/>
      <c r="KX27" s="210"/>
      <c r="KY27" s="210"/>
      <c r="KZ27" s="210"/>
      <c r="LA27" s="210"/>
      <c r="LB27" s="210"/>
      <c r="LC27" s="210"/>
      <c r="LD27" s="210"/>
      <c r="LE27" s="210"/>
      <c r="LF27" s="210"/>
      <c r="LG27" s="210"/>
      <c r="LH27" s="210"/>
      <c r="LI27" s="210"/>
      <c r="LJ27" s="210"/>
      <c r="LK27" s="210"/>
      <c r="LL27" s="210"/>
      <c r="LM27" s="210"/>
      <c r="LN27" s="210"/>
      <c r="LO27" s="210"/>
      <c r="LP27" s="210"/>
      <c r="LQ27" s="210"/>
      <c r="LR27" s="210"/>
      <c r="LS27" s="210"/>
      <c r="LT27" s="210"/>
      <c r="LU27" s="210"/>
    </row>
    <row r="28" spans="1:333" s="219" customFormat="1" ht="15.75">
      <c r="A28" s="170" t="s">
        <v>245</v>
      </c>
      <c r="B28" s="264"/>
      <c r="C28" s="264"/>
      <c r="D28" s="264"/>
      <c r="E28" s="170" t="s">
        <v>609</v>
      </c>
      <c r="F28" s="170" t="s">
        <v>610</v>
      </c>
      <c r="G28" s="170" t="s">
        <v>611</v>
      </c>
      <c r="H28" s="170" t="s">
        <v>522</v>
      </c>
      <c r="I28" s="170">
        <v>1560</v>
      </c>
      <c r="J28" s="170" t="s">
        <v>256</v>
      </c>
      <c r="K28" s="170">
        <v>5</v>
      </c>
      <c r="L28" s="170">
        <v>2006</v>
      </c>
      <c r="M28" s="171" t="s">
        <v>612</v>
      </c>
      <c r="N28" s="171" t="s">
        <v>524</v>
      </c>
      <c r="O28" s="172">
        <v>44267</v>
      </c>
      <c r="P28" s="172">
        <v>44268</v>
      </c>
      <c r="Q28" s="172">
        <v>44632</v>
      </c>
      <c r="R28" s="173" t="s">
        <v>256</v>
      </c>
      <c r="S28" s="209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  <c r="DM28" s="210"/>
      <c r="DN28" s="210"/>
      <c r="DO28" s="210"/>
      <c r="DP28" s="210"/>
      <c r="DQ28" s="210"/>
      <c r="DR28" s="210"/>
      <c r="DS28" s="210"/>
      <c r="DT28" s="210"/>
      <c r="DU28" s="210"/>
      <c r="DV28" s="210"/>
      <c r="DW28" s="210"/>
      <c r="DX28" s="210"/>
      <c r="DY28" s="210"/>
      <c r="DZ28" s="210"/>
      <c r="EA28" s="210"/>
      <c r="EB28" s="210"/>
      <c r="EC28" s="210"/>
      <c r="ED28" s="210"/>
      <c r="EE28" s="210"/>
      <c r="EF28" s="210"/>
      <c r="EG28" s="210"/>
      <c r="EH28" s="210"/>
      <c r="EI28" s="210"/>
      <c r="EJ28" s="210"/>
      <c r="EK28" s="210"/>
      <c r="EL28" s="210"/>
      <c r="EM28" s="210"/>
      <c r="EN28" s="210"/>
      <c r="EO28" s="210"/>
      <c r="EP28" s="210"/>
      <c r="EQ28" s="210"/>
      <c r="ER28" s="210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10"/>
      <c r="FG28" s="210"/>
      <c r="FH28" s="210"/>
      <c r="FI28" s="210"/>
      <c r="FJ28" s="210"/>
      <c r="FK28" s="210"/>
      <c r="FL28" s="210"/>
      <c r="FM28" s="210"/>
      <c r="FN28" s="210"/>
      <c r="FO28" s="210"/>
      <c r="FP28" s="210"/>
      <c r="FQ28" s="210"/>
      <c r="FR28" s="210"/>
      <c r="FS28" s="210"/>
      <c r="FT28" s="210"/>
      <c r="FU28" s="210"/>
      <c r="FV28" s="210"/>
      <c r="FW28" s="210"/>
      <c r="FX28" s="210"/>
      <c r="FY28" s="210"/>
      <c r="FZ28" s="210"/>
      <c r="GA28" s="210"/>
      <c r="GB28" s="210"/>
      <c r="GC28" s="210"/>
      <c r="GD28" s="210"/>
      <c r="GE28" s="210"/>
      <c r="GF28" s="210"/>
      <c r="GG28" s="210"/>
      <c r="GH28" s="210"/>
      <c r="GI28" s="210"/>
      <c r="GJ28" s="210"/>
      <c r="GK28" s="210"/>
      <c r="GL28" s="210"/>
      <c r="GM28" s="210"/>
      <c r="GN28" s="210"/>
      <c r="GO28" s="210"/>
      <c r="GP28" s="210"/>
      <c r="GQ28" s="210"/>
      <c r="GR28" s="210"/>
      <c r="GS28" s="210"/>
      <c r="GT28" s="210"/>
      <c r="GU28" s="210"/>
      <c r="GV28" s="210"/>
      <c r="GW28" s="210"/>
      <c r="GX28" s="210"/>
      <c r="GY28" s="210"/>
      <c r="GZ28" s="210"/>
      <c r="HA28" s="210"/>
      <c r="HB28" s="210"/>
      <c r="HC28" s="210"/>
      <c r="HD28" s="210"/>
      <c r="HE28" s="210"/>
      <c r="HF28" s="210"/>
      <c r="HG28" s="210"/>
      <c r="HH28" s="210"/>
      <c r="HI28" s="210"/>
      <c r="HJ28" s="210"/>
      <c r="HK28" s="210"/>
      <c r="HL28" s="210"/>
      <c r="HM28" s="210"/>
      <c r="HN28" s="210"/>
      <c r="HO28" s="210"/>
      <c r="HP28" s="210"/>
      <c r="HQ28" s="210"/>
      <c r="HR28" s="210"/>
      <c r="HS28" s="210"/>
      <c r="HT28" s="210"/>
      <c r="HU28" s="210"/>
      <c r="HV28" s="210"/>
      <c r="HW28" s="210"/>
      <c r="HX28" s="210"/>
      <c r="HY28" s="210"/>
      <c r="HZ28" s="210"/>
      <c r="IA28" s="210"/>
      <c r="IB28" s="210"/>
      <c r="IC28" s="210"/>
      <c r="ID28" s="210"/>
      <c r="IE28" s="210"/>
      <c r="IF28" s="210"/>
      <c r="IG28" s="210"/>
      <c r="IH28" s="210"/>
      <c r="II28" s="210"/>
      <c r="IJ28" s="210"/>
      <c r="IK28" s="210"/>
      <c r="IL28" s="210"/>
      <c r="IM28" s="210"/>
      <c r="IN28" s="210"/>
      <c r="IO28" s="210"/>
      <c r="IP28" s="210"/>
      <c r="IQ28" s="210"/>
      <c r="IR28" s="210"/>
      <c r="IS28" s="210"/>
      <c r="IT28" s="210"/>
      <c r="IU28" s="210"/>
      <c r="IV28" s="210"/>
      <c r="IW28" s="210"/>
      <c r="IX28" s="210"/>
      <c r="IY28" s="210"/>
      <c r="IZ28" s="210"/>
      <c r="JA28" s="210"/>
      <c r="JB28" s="210"/>
      <c r="JC28" s="210"/>
      <c r="JD28" s="210"/>
      <c r="JE28" s="210"/>
      <c r="JF28" s="210"/>
      <c r="JG28" s="210"/>
      <c r="JH28" s="210"/>
      <c r="JI28" s="210"/>
      <c r="JJ28" s="210"/>
      <c r="JK28" s="210"/>
      <c r="JL28" s="210"/>
      <c r="JM28" s="210"/>
      <c r="JN28" s="210"/>
      <c r="JO28" s="210"/>
      <c r="JP28" s="210"/>
      <c r="JQ28" s="210"/>
      <c r="JR28" s="210"/>
      <c r="JS28" s="210"/>
      <c r="JT28" s="210"/>
      <c r="JU28" s="210"/>
      <c r="JV28" s="210"/>
      <c r="JW28" s="210"/>
      <c r="JX28" s="210"/>
      <c r="JY28" s="210"/>
      <c r="JZ28" s="210"/>
      <c r="KA28" s="210"/>
      <c r="KB28" s="210"/>
      <c r="KC28" s="210"/>
      <c r="KD28" s="210"/>
      <c r="KE28" s="210"/>
      <c r="KF28" s="210"/>
      <c r="KG28" s="210"/>
      <c r="KH28" s="210"/>
      <c r="KI28" s="210"/>
      <c r="KJ28" s="210"/>
      <c r="KK28" s="210"/>
      <c r="KL28" s="210"/>
      <c r="KM28" s="210"/>
      <c r="KN28" s="210"/>
      <c r="KO28" s="210"/>
      <c r="KP28" s="210"/>
      <c r="KQ28" s="210"/>
      <c r="KR28" s="210"/>
      <c r="KS28" s="210"/>
      <c r="KT28" s="210"/>
      <c r="KU28" s="210"/>
      <c r="KV28" s="210"/>
      <c r="KW28" s="210"/>
      <c r="KX28" s="210"/>
      <c r="KY28" s="210"/>
      <c r="KZ28" s="210"/>
      <c r="LA28" s="210"/>
      <c r="LB28" s="210"/>
      <c r="LC28" s="210"/>
      <c r="LD28" s="210"/>
      <c r="LE28" s="210"/>
      <c r="LF28" s="210"/>
      <c r="LG28" s="210"/>
      <c r="LH28" s="210"/>
      <c r="LI28" s="210"/>
      <c r="LJ28" s="210"/>
      <c r="LK28" s="210"/>
      <c r="LL28" s="210"/>
      <c r="LM28" s="210"/>
      <c r="LN28" s="210"/>
      <c r="LO28" s="210"/>
      <c r="LP28" s="210"/>
      <c r="LQ28" s="210"/>
      <c r="LR28" s="210"/>
      <c r="LS28" s="210"/>
      <c r="LT28" s="210"/>
      <c r="LU28" s="210"/>
    </row>
    <row r="29" spans="1:333" s="219" customFormat="1" ht="15.75">
      <c r="A29" s="170" t="s">
        <v>248</v>
      </c>
      <c r="B29" s="264"/>
      <c r="C29" s="264"/>
      <c r="D29" s="264"/>
      <c r="E29" s="170" t="s">
        <v>613</v>
      </c>
      <c r="F29" s="170" t="s">
        <v>614</v>
      </c>
      <c r="G29" s="170" t="s">
        <v>615</v>
      </c>
      <c r="H29" s="170" t="s">
        <v>522</v>
      </c>
      <c r="I29" s="170">
        <v>1598</v>
      </c>
      <c r="J29" s="170" t="s">
        <v>256</v>
      </c>
      <c r="K29" s="170">
        <v>5</v>
      </c>
      <c r="L29" s="170">
        <v>1998</v>
      </c>
      <c r="M29" s="171" t="s">
        <v>616</v>
      </c>
      <c r="N29" s="171" t="s">
        <v>524</v>
      </c>
      <c r="O29" s="172">
        <v>44267</v>
      </c>
      <c r="P29" s="172">
        <v>44268</v>
      </c>
      <c r="Q29" s="172">
        <v>44632</v>
      </c>
      <c r="R29" s="173" t="s">
        <v>256</v>
      </c>
      <c r="S29" s="209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0"/>
      <c r="DG29" s="210"/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0"/>
      <c r="ED29" s="210"/>
      <c r="EE29" s="210"/>
      <c r="EF29" s="210"/>
      <c r="EG29" s="210"/>
      <c r="EH29" s="210"/>
      <c r="EI29" s="210"/>
      <c r="EJ29" s="210"/>
      <c r="EK29" s="210"/>
      <c r="EL29" s="210"/>
      <c r="EM29" s="210"/>
      <c r="EN29" s="210"/>
      <c r="EO29" s="210"/>
      <c r="EP29" s="210"/>
      <c r="EQ29" s="210"/>
      <c r="ER29" s="210"/>
      <c r="ES29" s="210"/>
      <c r="ET29" s="210"/>
      <c r="EU29" s="210"/>
      <c r="EV29" s="210"/>
      <c r="EW29" s="210"/>
      <c r="EX29" s="210"/>
      <c r="EY29" s="210"/>
      <c r="EZ29" s="210"/>
      <c r="FA29" s="210"/>
      <c r="FB29" s="210"/>
      <c r="FC29" s="210"/>
      <c r="FD29" s="210"/>
      <c r="FE29" s="210"/>
      <c r="FF29" s="210"/>
      <c r="FG29" s="210"/>
      <c r="FH29" s="210"/>
      <c r="FI29" s="210"/>
      <c r="FJ29" s="210"/>
      <c r="FK29" s="210"/>
      <c r="FL29" s="210"/>
      <c r="FM29" s="210"/>
      <c r="FN29" s="210"/>
      <c r="FO29" s="210"/>
      <c r="FP29" s="210"/>
      <c r="FQ29" s="210"/>
      <c r="FR29" s="210"/>
      <c r="FS29" s="210"/>
      <c r="FT29" s="210"/>
      <c r="FU29" s="210"/>
      <c r="FV29" s="210"/>
      <c r="FW29" s="210"/>
      <c r="FX29" s="210"/>
      <c r="FY29" s="210"/>
      <c r="FZ29" s="210"/>
      <c r="GA29" s="210"/>
      <c r="GB29" s="210"/>
      <c r="GC29" s="210"/>
      <c r="GD29" s="210"/>
      <c r="GE29" s="210"/>
      <c r="GF29" s="210"/>
      <c r="GG29" s="210"/>
      <c r="GH29" s="210"/>
      <c r="GI29" s="210"/>
      <c r="GJ29" s="210"/>
      <c r="GK29" s="210"/>
      <c r="GL29" s="210"/>
      <c r="GM29" s="210"/>
      <c r="GN29" s="210"/>
      <c r="GO29" s="210"/>
      <c r="GP29" s="210"/>
      <c r="GQ29" s="210"/>
      <c r="GR29" s="210"/>
      <c r="GS29" s="210"/>
      <c r="GT29" s="210"/>
      <c r="GU29" s="210"/>
      <c r="GV29" s="210"/>
      <c r="GW29" s="210"/>
      <c r="GX29" s="210"/>
      <c r="GY29" s="210"/>
      <c r="GZ29" s="210"/>
      <c r="HA29" s="210"/>
      <c r="HB29" s="210"/>
      <c r="HC29" s="210"/>
      <c r="HD29" s="210"/>
      <c r="HE29" s="210"/>
      <c r="HF29" s="210"/>
      <c r="HG29" s="210"/>
      <c r="HH29" s="210"/>
      <c r="HI29" s="210"/>
      <c r="HJ29" s="210"/>
      <c r="HK29" s="210"/>
      <c r="HL29" s="210"/>
      <c r="HM29" s="210"/>
      <c r="HN29" s="210"/>
      <c r="HO29" s="210"/>
      <c r="HP29" s="210"/>
      <c r="HQ29" s="210"/>
      <c r="HR29" s="210"/>
      <c r="HS29" s="210"/>
      <c r="HT29" s="210"/>
      <c r="HU29" s="210"/>
      <c r="HV29" s="210"/>
      <c r="HW29" s="210"/>
      <c r="HX29" s="210"/>
      <c r="HY29" s="210"/>
      <c r="HZ29" s="210"/>
      <c r="IA29" s="210"/>
      <c r="IB29" s="210"/>
      <c r="IC29" s="210"/>
      <c r="ID29" s="210"/>
      <c r="IE29" s="210"/>
      <c r="IF29" s="210"/>
      <c r="IG29" s="210"/>
      <c r="IH29" s="210"/>
      <c r="II29" s="210"/>
      <c r="IJ29" s="210"/>
      <c r="IK29" s="210"/>
      <c r="IL29" s="210"/>
      <c r="IM29" s="210"/>
      <c r="IN29" s="210"/>
      <c r="IO29" s="210"/>
      <c r="IP29" s="210"/>
      <c r="IQ29" s="210"/>
      <c r="IR29" s="210"/>
      <c r="IS29" s="210"/>
      <c r="IT29" s="210"/>
      <c r="IU29" s="210"/>
      <c r="IV29" s="210"/>
      <c r="IW29" s="210"/>
      <c r="IX29" s="210"/>
      <c r="IY29" s="210"/>
      <c r="IZ29" s="210"/>
      <c r="JA29" s="210"/>
      <c r="JB29" s="210"/>
      <c r="JC29" s="210"/>
      <c r="JD29" s="210"/>
      <c r="JE29" s="210"/>
      <c r="JF29" s="210"/>
      <c r="JG29" s="210"/>
      <c r="JH29" s="210"/>
      <c r="JI29" s="210"/>
      <c r="JJ29" s="210"/>
      <c r="JK29" s="210"/>
      <c r="JL29" s="210"/>
      <c r="JM29" s="210"/>
      <c r="JN29" s="210"/>
      <c r="JO29" s="210"/>
      <c r="JP29" s="210"/>
      <c r="JQ29" s="210"/>
      <c r="JR29" s="210"/>
      <c r="JS29" s="210"/>
      <c r="JT29" s="210"/>
      <c r="JU29" s="210"/>
      <c r="JV29" s="210"/>
      <c r="JW29" s="210"/>
      <c r="JX29" s="210"/>
      <c r="JY29" s="210"/>
      <c r="JZ29" s="210"/>
      <c r="KA29" s="210"/>
      <c r="KB29" s="210"/>
      <c r="KC29" s="210"/>
      <c r="KD29" s="210"/>
      <c r="KE29" s="210"/>
      <c r="KF29" s="210"/>
      <c r="KG29" s="210"/>
      <c r="KH29" s="210"/>
      <c r="KI29" s="210"/>
      <c r="KJ29" s="210"/>
      <c r="KK29" s="210"/>
      <c r="KL29" s="210"/>
      <c r="KM29" s="210"/>
      <c r="KN29" s="210"/>
      <c r="KO29" s="210"/>
      <c r="KP29" s="210"/>
      <c r="KQ29" s="210"/>
      <c r="KR29" s="210"/>
      <c r="KS29" s="210"/>
      <c r="KT29" s="210"/>
      <c r="KU29" s="210"/>
      <c r="KV29" s="210"/>
      <c r="KW29" s="210"/>
      <c r="KX29" s="210"/>
      <c r="KY29" s="210"/>
      <c r="KZ29" s="210"/>
      <c r="LA29" s="210"/>
      <c r="LB29" s="210"/>
      <c r="LC29" s="210"/>
      <c r="LD29" s="210"/>
      <c r="LE29" s="210"/>
      <c r="LF29" s="210"/>
      <c r="LG29" s="210"/>
      <c r="LH29" s="210"/>
      <c r="LI29" s="210"/>
      <c r="LJ29" s="210"/>
      <c r="LK29" s="210"/>
      <c r="LL29" s="210"/>
      <c r="LM29" s="210"/>
      <c r="LN29" s="210"/>
      <c r="LO29" s="210"/>
      <c r="LP29" s="210"/>
      <c r="LQ29" s="210"/>
      <c r="LR29" s="210"/>
      <c r="LS29" s="210"/>
      <c r="LT29" s="210"/>
      <c r="LU29" s="210"/>
    </row>
    <row r="30" spans="1:333" s="219" customFormat="1" ht="15.75">
      <c r="A30" s="170" t="s">
        <v>252</v>
      </c>
      <c r="B30" s="264"/>
      <c r="C30" s="264"/>
      <c r="D30" s="264"/>
      <c r="E30" s="170" t="s">
        <v>617</v>
      </c>
      <c r="F30" s="170" t="s">
        <v>618</v>
      </c>
      <c r="G30" s="170" t="s">
        <v>619</v>
      </c>
      <c r="H30" s="170" t="s">
        <v>620</v>
      </c>
      <c r="I30" s="170">
        <v>2502</v>
      </c>
      <c r="J30" s="170" t="s">
        <v>256</v>
      </c>
      <c r="K30" s="170">
        <v>1</v>
      </c>
      <c r="L30" s="170">
        <v>1987</v>
      </c>
      <c r="M30" s="171" t="s">
        <v>621</v>
      </c>
      <c r="N30" s="171" t="s">
        <v>524</v>
      </c>
      <c r="O30" s="172">
        <v>44267</v>
      </c>
      <c r="P30" s="172">
        <v>44268</v>
      </c>
      <c r="Q30" s="172">
        <v>44632</v>
      </c>
      <c r="R30" s="173" t="s">
        <v>256</v>
      </c>
      <c r="S30" s="209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  <c r="DM30" s="210"/>
      <c r="DN30" s="210"/>
      <c r="DO30" s="210"/>
      <c r="DP30" s="210"/>
      <c r="DQ30" s="210"/>
      <c r="DR30" s="210"/>
      <c r="DS30" s="210"/>
      <c r="DT30" s="210"/>
      <c r="DU30" s="210"/>
      <c r="DV30" s="210"/>
      <c r="DW30" s="210"/>
      <c r="DX30" s="210"/>
      <c r="DY30" s="210"/>
      <c r="DZ30" s="210"/>
      <c r="EA30" s="210"/>
      <c r="EB30" s="210"/>
      <c r="EC30" s="210"/>
      <c r="ED30" s="210"/>
      <c r="EE30" s="210"/>
      <c r="EF30" s="210"/>
      <c r="EG30" s="210"/>
      <c r="EH30" s="210"/>
      <c r="EI30" s="210"/>
      <c r="EJ30" s="210"/>
      <c r="EK30" s="210"/>
      <c r="EL30" s="210"/>
      <c r="EM30" s="210"/>
      <c r="EN30" s="210"/>
      <c r="EO30" s="210"/>
      <c r="EP30" s="210"/>
      <c r="EQ30" s="210"/>
      <c r="ER30" s="210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10"/>
      <c r="FG30" s="210"/>
      <c r="FH30" s="210"/>
      <c r="FI30" s="210"/>
      <c r="FJ30" s="210"/>
      <c r="FK30" s="210"/>
      <c r="FL30" s="210"/>
      <c r="FM30" s="210"/>
      <c r="FN30" s="210"/>
      <c r="FO30" s="210"/>
      <c r="FP30" s="210"/>
      <c r="FQ30" s="210"/>
      <c r="FR30" s="210"/>
      <c r="FS30" s="210"/>
      <c r="FT30" s="210"/>
      <c r="FU30" s="210"/>
      <c r="FV30" s="210"/>
      <c r="FW30" s="210"/>
      <c r="FX30" s="210"/>
      <c r="FY30" s="210"/>
      <c r="FZ30" s="210"/>
      <c r="GA30" s="210"/>
      <c r="GB30" s="210"/>
      <c r="GC30" s="210"/>
      <c r="GD30" s="210"/>
      <c r="GE30" s="210"/>
      <c r="GF30" s="210"/>
      <c r="GG30" s="210"/>
      <c r="GH30" s="210"/>
      <c r="GI30" s="210"/>
      <c r="GJ30" s="210"/>
      <c r="GK30" s="210"/>
      <c r="GL30" s="210"/>
      <c r="GM30" s="210"/>
      <c r="GN30" s="210"/>
      <c r="GO30" s="210"/>
      <c r="GP30" s="210"/>
      <c r="GQ30" s="210"/>
      <c r="GR30" s="210"/>
      <c r="GS30" s="210"/>
      <c r="GT30" s="210"/>
      <c r="GU30" s="210"/>
      <c r="GV30" s="210"/>
      <c r="GW30" s="210"/>
      <c r="GX30" s="210"/>
      <c r="GY30" s="210"/>
      <c r="GZ30" s="210"/>
      <c r="HA30" s="210"/>
      <c r="HB30" s="210"/>
      <c r="HC30" s="210"/>
      <c r="HD30" s="210"/>
      <c r="HE30" s="210"/>
      <c r="HF30" s="210"/>
      <c r="HG30" s="210"/>
      <c r="HH30" s="210"/>
      <c r="HI30" s="210"/>
      <c r="HJ30" s="210"/>
      <c r="HK30" s="210"/>
      <c r="HL30" s="210"/>
      <c r="HM30" s="210"/>
      <c r="HN30" s="210"/>
      <c r="HO30" s="210"/>
      <c r="HP30" s="210"/>
      <c r="HQ30" s="210"/>
      <c r="HR30" s="210"/>
      <c r="HS30" s="210"/>
      <c r="HT30" s="210"/>
      <c r="HU30" s="210"/>
      <c r="HV30" s="210"/>
      <c r="HW30" s="210"/>
      <c r="HX30" s="210"/>
      <c r="HY30" s="210"/>
      <c r="HZ30" s="210"/>
      <c r="IA30" s="210"/>
      <c r="IB30" s="210"/>
      <c r="IC30" s="210"/>
      <c r="ID30" s="210"/>
      <c r="IE30" s="210"/>
      <c r="IF30" s="210"/>
      <c r="IG30" s="210"/>
      <c r="IH30" s="210"/>
      <c r="II30" s="210"/>
      <c r="IJ30" s="210"/>
      <c r="IK30" s="210"/>
      <c r="IL30" s="210"/>
      <c r="IM30" s="210"/>
      <c r="IN30" s="210"/>
      <c r="IO30" s="210"/>
      <c r="IP30" s="210"/>
      <c r="IQ30" s="210"/>
      <c r="IR30" s="210"/>
      <c r="IS30" s="210"/>
      <c r="IT30" s="210"/>
      <c r="IU30" s="210"/>
      <c r="IV30" s="210"/>
      <c r="IW30" s="210"/>
      <c r="IX30" s="210"/>
      <c r="IY30" s="210"/>
      <c r="IZ30" s="210"/>
      <c r="JA30" s="210"/>
      <c r="JB30" s="210"/>
      <c r="JC30" s="210"/>
      <c r="JD30" s="210"/>
      <c r="JE30" s="210"/>
      <c r="JF30" s="210"/>
      <c r="JG30" s="210"/>
      <c r="JH30" s="210"/>
      <c r="JI30" s="210"/>
      <c r="JJ30" s="210"/>
      <c r="JK30" s="210"/>
      <c r="JL30" s="210"/>
      <c r="JM30" s="210"/>
      <c r="JN30" s="210"/>
      <c r="JO30" s="210"/>
      <c r="JP30" s="210"/>
      <c r="JQ30" s="210"/>
      <c r="JR30" s="210"/>
      <c r="JS30" s="210"/>
      <c r="JT30" s="210"/>
      <c r="JU30" s="210"/>
      <c r="JV30" s="210"/>
      <c r="JW30" s="210"/>
      <c r="JX30" s="210"/>
      <c r="JY30" s="210"/>
      <c r="JZ30" s="210"/>
      <c r="KA30" s="210"/>
      <c r="KB30" s="210"/>
      <c r="KC30" s="210"/>
      <c r="KD30" s="210"/>
      <c r="KE30" s="210"/>
      <c r="KF30" s="210"/>
      <c r="KG30" s="210"/>
      <c r="KH30" s="210"/>
      <c r="KI30" s="210"/>
      <c r="KJ30" s="210"/>
      <c r="KK30" s="210"/>
      <c r="KL30" s="210"/>
      <c r="KM30" s="210"/>
      <c r="KN30" s="210"/>
      <c r="KO30" s="210"/>
      <c r="KP30" s="210"/>
      <c r="KQ30" s="210"/>
      <c r="KR30" s="210"/>
      <c r="KS30" s="210"/>
      <c r="KT30" s="210"/>
      <c r="KU30" s="210"/>
      <c r="KV30" s="210"/>
      <c r="KW30" s="210"/>
      <c r="KX30" s="210"/>
      <c r="KY30" s="210"/>
      <c r="KZ30" s="210"/>
      <c r="LA30" s="210"/>
      <c r="LB30" s="210"/>
      <c r="LC30" s="210"/>
      <c r="LD30" s="210"/>
      <c r="LE30" s="210"/>
      <c r="LF30" s="210"/>
      <c r="LG30" s="210"/>
      <c r="LH30" s="210"/>
      <c r="LI30" s="210"/>
      <c r="LJ30" s="210"/>
      <c r="LK30" s="210"/>
      <c r="LL30" s="210"/>
      <c r="LM30" s="210"/>
      <c r="LN30" s="210"/>
      <c r="LO30" s="210"/>
      <c r="LP30" s="210"/>
      <c r="LQ30" s="210"/>
      <c r="LR30" s="210"/>
      <c r="LS30" s="210"/>
      <c r="LT30" s="210"/>
      <c r="LU30" s="210"/>
    </row>
    <row r="31" spans="1:333" s="219" customFormat="1" ht="15.75">
      <c r="A31" s="170" t="s">
        <v>150</v>
      </c>
      <c r="B31" s="264"/>
      <c r="C31" s="264"/>
      <c r="D31" s="264"/>
      <c r="E31" s="170" t="s">
        <v>622</v>
      </c>
      <c r="F31" s="170" t="s">
        <v>618</v>
      </c>
      <c r="G31" s="170" t="s">
        <v>623</v>
      </c>
      <c r="H31" s="170" t="s">
        <v>620</v>
      </c>
      <c r="I31" s="170">
        <v>2502</v>
      </c>
      <c r="J31" s="170" t="s">
        <v>256</v>
      </c>
      <c r="K31" s="170">
        <v>1</v>
      </c>
      <c r="L31" s="170">
        <v>1985</v>
      </c>
      <c r="M31" s="171" t="s">
        <v>624</v>
      </c>
      <c r="N31" s="171" t="s">
        <v>524</v>
      </c>
      <c r="O31" s="172">
        <v>44267</v>
      </c>
      <c r="P31" s="172">
        <v>44268</v>
      </c>
      <c r="Q31" s="172">
        <v>44632</v>
      </c>
      <c r="R31" s="173" t="s">
        <v>256</v>
      </c>
      <c r="S31" s="209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0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0"/>
      <c r="DS31" s="210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0"/>
      <c r="EF31" s="210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0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10"/>
      <c r="FG31" s="210"/>
      <c r="FH31" s="210"/>
      <c r="FI31" s="210"/>
      <c r="FJ31" s="210"/>
      <c r="FK31" s="210"/>
      <c r="FL31" s="210"/>
      <c r="FM31" s="210"/>
      <c r="FN31" s="210"/>
      <c r="FO31" s="210"/>
      <c r="FP31" s="210"/>
      <c r="FQ31" s="210"/>
      <c r="FR31" s="210"/>
      <c r="FS31" s="210"/>
      <c r="FT31" s="210"/>
      <c r="FU31" s="210"/>
      <c r="FV31" s="210"/>
      <c r="FW31" s="210"/>
      <c r="FX31" s="210"/>
      <c r="FY31" s="210"/>
      <c r="FZ31" s="210"/>
      <c r="GA31" s="210"/>
      <c r="GB31" s="210"/>
      <c r="GC31" s="210"/>
      <c r="GD31" s="210"/>
      <c r="GE31" s="210"/>
      <c r="GF31" s="210"/>
      <c r="GG31" s="210"/>
      <c r="GH31" s="210"/>
      <c r="GI31" s="210"/>
      <c r="GJ31" s="210"/>
      <c r="GK31" s="210"/>
      <c r="GL31" s="210"/>
      <c r="GM31" s="210"/>
      <c r="GN31" s="210"/>
      <c r="GO31" s="210"/>
      <c r="GP31" s="210"/>
      <c r="GQ31" s="210"/>
      <c r="GR31" s="210"/>
      <c r="GS31" s="210"/>
      <c r="GT31" s="210"/>
      <c r="GU31" s="210"/>
      <c r="GV31" s="210"/>
      <c r="GW31" s="210"/>
      <c r="GX31" s="210"/>
      <c r="GY31" s="210"/>
      <c r="GZ31" s="210"/>
      <c r="HA31" s="210"/>
      <c r="HB31" s="210"/>
      <c r="HC31" s="210"/>
      <c r="HD31" s="210"/>
      <c r="HE31" s="210"/>
      <c r="HF31" s="210"/>
      <c r="HG31" s="210"/>
      <c r="HH31" s="210"/>
      <c r="HI31" s="210"/>
      <c r="HJ31" s="210"/>
      <c r="HK31" s="210"/>
      <c r="HL31" s="210"/>
      <c r="HM31" s="210"/>
      <c r="HN31" s="210"/>
      <c r="HO31" s="210"/>
      <c r="HP31" s="210"/>
      <c r="HQ31" s="210"/>
      <c r="HR31" s="210"/>
      <c r="HS31" s="210"/>
      <c r="HT31" s="210"/>
      <c r="HU31" s="210"/>
      <c r="HV31" s="210"/>
      <c r="HW31" s="210"/>
      <c r="HX31" s="210"/>
      <c r="HY31" s="210"/>
      <c r="HZ31" s="210"/>
      <c r="IA31" s="210"/>
      <c r="IB31" s="210"/>
      <c r="IC31" s="210"/>
      <c r="ID31" s="210"/>
      <c r="IE31" s="210"/>
      <c r="IF31" s="210"/>
      <c r="IG31" s="210"/>
      <c r="IH31" s="210"/>
      <c r="II31" s="210"/>
      <c r="IJ31" s="210"/>
      <c r="IK31" s="210"/>
      <c r="IL31" s="210"/>
      <c r="IM31" s="210"/>
      <c r="IN31" s="210"/>
      <c r="IO31" s="210"/>
      <c r="IP31" s="210"/>
      <c r="IQ31" s="210"/>
      <c r="IR31" s="210"/>
      <c r="IS31" s="210"/>
      <c r="IT31" s="210"/>
      <c r="IU31" s="210"/>
      <c r="IV31" s="210"/>
      <c r="IW31" s="210"/>
      <c r="IX31" s="210"/>
      <c r="IY31" s="210"/>
      <c r="IZ31" s="210"/>
      <c r="JA31" s="210"/>
      <c r="JB31" s="210"/>
      <c r="JC31" s="210"/>
      <c r="JD31" s="210"/>
      <c r="JE31" s="210"/>
      <c r="JF31" s="210"/>
      <c r="JG31" s="210"/>
      <c r="JH31" s="210"/>
      <c r="JI31" s="210"/>
      <c r="JJ31" s="210"/>
      <c r="JK31" s="210"/>
      <c r="JL31" s="210"/>
      <c r="JM31" s="210"/>
      <c r="JN31" s="210"/>
      <c r="JO31" s="210"/>
      <c r="JP31" s="210"/>
      <c r="JQ31" s="210"/>
      <c r="JR31" s="210"/>
      <c r="JS31" s="210"/>
      <c r="JT31" s="210"/>
      <c r="JU31" s="210"/>
      <c r="JV31" s="210"/>
      <c r="JW31" s="210"/>
      <c r="JX31" s="210"/>
      <c r="JY31" s="210"/>
      <c r="JZ31" s="210"/>
      <c r="KA31" s="210"/>
      <c r="KB31" s="210"/>
      <c r="KC31" s="210"/>
      <c r="KD31" s="210"/>
      <c r="KE31" s="210"/>
      <c r="KF31" s="210"/>
      <c r="KG31" s="210"/>
      <c r="KH31" s="210"/>
      <c r="KI31" s="210"/>
      <c r="KJ31" s="210"/>
      <c r="KK31" s="210"/>
      <c r="KL31" s="210"/>
      <c r="KM31" s="210"/>
      <c r="KN31" s="210"/>
      <c r="KO31" s="210"/>
      <c r="KP31" s="210"/>
      <c r="KQ31" s="210"/>
      <c r="KR31" s="210"/>
      <c r="KS31" s="210"/>
      <c r="KT31" s="210"/>
      <c r="KU31" s="210"/>
      <c r="KV31" s="210"/>
      <c r="KW31" s="210"/>
      <c r="KX31" s="210"/>
      <c r="KY31" s="210"/>
      <c r="KZ31" s="210"/>
      <c r="LA31" s="210"/>
      <c r="LB31" s="210"/>
      <c r="LC31" s="210"/>
      <c r="LD31" s="210"/>
      <c r="LE31" s="210"/>
      <c r="LF31" s="210"/>
      <c r="LG31" s="210"/>
      <c r="LH31" s="210"/>
      <c r="LI31" s="210"/>
      <c r="LJ31" s="210"/>
      <c r="LK31" s="210"/>
      <c r="LL31" s="210"/>
      <c r="LM31" s="210"/>
      <c r="LN31" s="210"/>
      <c r="LO31" s="210"/>
      <c r="LP31" s="210"/>
      <c r="LQ31" s="210"/>
      <c r="LR31" s="210"/>
      <c r="LS31" s="210"/>
      <c r="LT31" s="210"/>
      <c r="LU31" s="210"/>
    </row>
    <row r="32" spans="1:333" s="219" customFormat="1" ht="15.75">
      <c r="A32" s="170" t="s">
        <v>257</v>
      </c>
      <c r="B32" s="264"/>
      <c r="C32" s="264"/>
      <c r="D32" s="264"/>
      <c r="E32" s="170" t="s">
        <v>625</v>
      </c>
      <c r="F32" s="170" t="s">
        <v>626</v>
      </c>
      <c r="G32" s="170" t="s">
        <v>627</v>
      </c>
      <c r="H32" s="170" t="s">
        <v>620</v>
      </c>
      <c r="I32" s="170">
        <v>4156</v>
      </c>
      <c r="J32" s="170" t="s">
        <v>256</v>
      </c>
      <c r="K32" s="170">
        <v>2</v>
      </c>
      <c r="L32" s="170">
        <v>2012</v>
      </c>
      <c r="M32" s="171" t="s">
        <v>628</v>
      </c>
      <c r="N32" s="171" t="s">
        <v>524</v>
      </c>
      <c r="O32" s="172">
        <v>44267</v>
      </c>
      <c r="P32" s="172">
        <v>44268</v>
      </c>
      <c r="Q32" s="172">
        <v>44632</v>
      </c>
      <c r="R32" s="173" t="s">
        <v>256</v>
      </c>
      <c r="S32" s="209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  <c r="DM32" s="210"/>
      <c r="DN32" s="210"/>
      <c r="DO32" s="210"/>
      <c r="DP32" s="210"/>
      <c r="DQ32" s="210"/>
      <c r="DR32" s="210"/>
      <c r="DS32" s="210"/>
      <c r="DT32" s="210"/>
      <c r="DU32" s="210"/>
      <c r="DV32" s="210"/>
      <c r="DW32" s="210"/>
      <c r="DX32" s="210"/>
      <c r="DY32" s="210"/>
      <c r="DZ32" s="210"/>
      <c r="EA32" s="210"/>
      <c r="EB32" s="210"/>
      <c r="EC32" s="210"/>
      <c r="ED32" s="210"/>
      <c r="EE32" s="210"/>
      <c r="EF32" s="210"/>
      <c r="EG32" s="210"/>
      <c r="EH32" s="210"/>
      <c r="EI32" s="210"/>
      <c r="EJ32" s="210"/>
      <c r="EK32" s="210"/>
      <c r="EL32" s="210"/>
      <c r="EM32" s="210"/>
      <c r="EN32" s="210"/>
      <c r="EO32" s="210"/>
      <c r="EP32" s="210"/>
      <c r="EQ32" s="210"/>
      <c r="ER32" s="210"/>
      <c r="ES32" s="210"/>
      <c r="ET32" s="210"/>
      <c r="EU32" s="210"/>
      <c r="EV32" s="210"/>
      <c r="EW32" s="210"/>
      <c r="EX32" s="210"/>
      <c r="EY32" s="210"/>
      <c r="EZ32" s="210"/>
      <c r="FA32" s="210"/>
      <c r="FB32" s="210"/>
      <c r="FC32" s="210"/>
      <c r="FD32" s="210"/>
      <c r="FE32" s="210"/>
      <c r="FF32" s="210"/>
      <c r="FG32" s="210"/>
      <c r="FH32" s="210"/>
      <c r="FI32" s="210"/>
      <c r="FJ32" s="210"/>
      <c r="FK32" s="210"/>
      <c r="FL32" s="210"/>
      <c r="FM32" s="210"/>
      <c r="FN32" s="210"/>
      <c r="FO32" s="210"/>
      <c r="FP32" s="210"/>
      <c r="FQ32" s="210"/>
      <c r="FR32" s="210"/>
      <c r="FS32" s="210"/>
      <c r="FT32" s="210"/>
      <c r="FU32" s="210"/>
      <c r="FV32" s="210"/>
      <c r="FW32" s="210"/>
      <c r="FX32" s="210"/>
      <c r="FY32" s="210"/>
      <c r="FZ32" s="210"/>
      <c r="GA32" s="210"/>
      <c r="GB32" s="210"/>
      <c r="GC32" s="210"/>
      <c r="GD32" s="210"/>
      <c r="GE32" s="210"/>
      <c r="GF32" s="210"/>
      <c r="GG32" s="210"/>
      <c r="GH32" s="210"/>
      <c r="GI32" s="210"/>
      <c r="GJ32" s="210"/>
      <c r="GK32" s="210"/>
      <c r="GL32" s="210"/>
      <c r="GM32" s="210"/>
      <c r="GN32" s="210"/>
      <c r="GO32" s="210"/>
      <c r="GP32" s="210"/>
      <c r="GQ32" s="210"/>
      <c r="GR32" s="210"/>
      <c r="GS32" s="210"/>
      <c r="GT32" s="210"/>
      <c r="GU32" s="210"/>
      <c r="GV32" s="210"/>
      <c r="GW32" s="210"/>
      <c r="GX32" s="210"/>
      <c r="GY32" s="210"/>
      <c r="GZ32" s="210"/>
      <c r="HA32" s="210"/>
      <c r="HB32" s="210"/>
      <c r="HC32" s="210"/>
      <c r="HD32" s="210"/>
      <c r="HE32" s="210"/>
      <c r="HF32" s="210"/>
      <c r="HG32" s="210"/>
      <c r="HH32" s="210"/>
      <c r="HI32" s="210"/>
      <c r="HJ32" s="210"/>
      <c r="HK32" s="210"/>
      <c r="HL32" s="210"/>
      <c r="HM32" s="210"/>
      <c r="HN32" s="210"/>
      <c r="HO32" s="210"/>
      <c r="HP32" s="210"/>
      <c r="HQ32" s="210"/>
      <c r="HR32" s="210"/>
      <c r="HS32" s="210"/>
      <c r="HT32" s="210"/>
      <c r="HU32" s="210"/>
      <c r="HV32" s="210"/>
      <c r="HW32" s="210"/>
      <c r="HX32" s="210"/>
      <c r="HY32" s="210"/>
      <c r="HZ32" s="210"/>
      <c r="IA32" s="210"/>
      <c r="IB32" s="210"/>
      <c r="IC32" s="210"/>
      <c r="ID32" s="210"/>
      <c r="IE32" s="210"/>
      <c r="IF32" s="210"/>
      <c r="IG32" s="210"/>
      <c r="IH32" s="210"/>
      <c r="II32" s="210"/>
      <c r="IJ32" s="210"/>
      <c r="IK32" s="210"/>
      <c r="IL32" s="210"/>
      <c r="IM32" s="210"/>
      <c r="IN32" s="210"/>
      <c r="IO32" s="210"/>
      <c r="IP32" s="210"/>
      <c r="IQ32" s="210"/>
      <c r="IR32" s="210"/>
      <c r="IS32" s="210"/>
      <c r="IT32" s="210"/>
      <c r="IU32" s="210"/>
      <c r="IV32" s="210"/>
      <c r="IW32" s="210"/>
      <c r="IX32" s="210"/>
      <c r="IY32" s="210"/>
      <c r="IZ32" s="210"/>
      <c r="JA32" s="210"/>
      <c r="JB32" s="210"/>
      <c r="JC32" s="210"/>
      <c r="JD32" s="210"/>
      <c r="JE32" s="210"/>
      <c r="JF32" s="210"/>
      <c r="JG32" s="210"/>
      <c r="JH32" s="210"/>
      <c r="JI32" s="210"/>
      <c r="JJ32" s="210"/>
      <c r="JK32" s="210"/>
      <c r="JL32" s="210"/>
      <c r="JM32" s="210"/>
      <c r="JN32" s="210"/>
      <c r="JO32" s="210"/>
      <c r="JP32" s="210"/>
      <c r="JQ32" s="210"/>
      <c r="JR32" s="210"/>
      <c r="JS32" s="210"/>
      <c r="JT32" s="210"/>
      <c r="JU32" s="210"/>
      <c r="JV32" s="210"/>
      <c r="JW32" s="210"/>
      <c r="JX32" s="210"/>
      <c r="JY32" s="210"/>
      <c r="JZ32" s="210"/>
      <c r="KA32" s="210"/>
      <c r="KB32" s="210"/>
      <c r="KC32" s="210"/>
      <c r="KD32" s="210"/>
      <c r="KE32" s="210"/>
      <c r="KF32" s="210"/>
      <c r="KG32" s="210"/>
      <c r="KH32" s="210"/>
      <c r="KI32" s="210"/>
      <c r="KJ32" s="210"/>
      <c r="KK32" s="210"/>
      <c r="KL32" s="210"/>
      <c r="KM32" s="210"/>
      <c r="KN32" s="210"/>
      <c r="KO32" s="210"/>
      <c r="KP32" s="210"/>
      <c r="KQ32" s="210"/>
      <c r="KR32" s="210"/>
      <c r="KS32" s="210"/>
      <c r="KT32" s="210"/>
      <c r="KU32" s="210"/>
      <c r="KV32" s="210"/>
      <c r="KW32" s="210"/>
      <c r="KX32" s="210"/>
      <c r="KY32" s="210"/>
      <c r="KZ32" s="210"/>
      <c r="LA32" s="210"/>
      <c r="LB32" s="210"/>
      <c r="LC32" s="210"/>
      <c r="LD32" s="210"/>
      <c r="LE32" s="210"/>
      <c r="LF32" s="210"/>
      <c r="LG32" s="210"/>
      <c r="LH32" s="210"/>
      <c r="LI32" s="210"/>
      <c r="LJ32" s="210"/>
      <c r="LK32" s="210"/>
      <c r="LL32" s="210"/>
      <c r="LM32" s="210"/>
      <c r="LN32" s="210"/>
      <c r="LO32" s="210"/>
      <c r="LP32" s="210"/>
      <c r="LQ32" s="210"/>
      <c r="LR32" s="210"/>
      <c r="LS32" s="210"/>
      <c r="LT32" s="210"/>
      <c r="LU32" s="210"/>
    </row>
    <row r="33" spans="1:333" s="219" customFormat="1" ht="15.75">
      <c r="A33" s="170" t="s">
        <v>259</v>
      </c>
      <c r="B33" s="264"/>
      <c r="C33" s="264"/>
      <c r="D33" s="264"/>
      <c r="E33" s="170" t="s">
        <v>629</v>
      </c>
      <c r="F33" s="170" t="s">
        <v>630</v>
      </c>
      <c r="G33" s="170" t="s">
        <v>631</v>
      </c>
      <c r="H33" s="170" t="s">
        <v>632</v>
      </c>
      <c r="I33" s="170">
        <v>1896</v>
      </c>
      <c r="J33" s="170">
        <v>755</v>
      </c>
      <c r="K33" s="170">
        <v>6</v>
      </c>
      <c r="L33" s="170">
        <v>2007</v>
      </c>
      <c r="M33" s="171" t="s">
        <v>633</v>
      </c>
      <c r="N33" s="171" t="s">
        <v>524</v>
      </c>
      <c r="O33" s="172">
        <v>44267</v>
      </c>
      <c r="P33" s="172">
        <v>44268</v>
      </c>
      <c r="Q33" s="172">
        <v>44632</v>
      </c>
      <c r="R33" s="173" t="s">
        <v>256</v>
      </c>
      <c r="S33" s="209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J33" s="210"/>
      <c r="DK33" s="210"/>
      <c r="DL33" s="210"/>
      <c r="DM33" s="210"/>
      <c r="DN33" s="210"/>
      <c r="DO33" s="210"/>
      <c r="DP33" s="210"/>
      <c r="DQ33" s="210"/>
      <c r="DR33" s="210"/>
      <c r="DS33" s="210"/>
      <c r="DT33" s="210"/>
      <c r="DU33" s="210"/>
      <c r="DV33" s="210"/>
      <c r="DW33" s="210"/>
      <c r="DX33" s="210"/>
      <c r="DY33" s="210"/>
      <c r="DZ33" s="210"/>
      <c r="EA33" s="210"/>
      <c r="EB33" s="210"/>
      <c r="EC33" s="210"/>
      <c r="ED33" s="210"/>
      <c r="EE33" s="210"/>
      <c r="EF33" s="210"/>
      <c r="EG33" s="210"/>
      <c r="EH33" s="210"/>
      <c r="EI33" s="210"/>
      <c r="EJ33" s="210"/>
      <c r="EK33" s="210"/>
      <c r="EL33" s="210"/>
      <c r="EM33" s="210"/>
      <c r="EN33" s="210"/>
      <c r="EO33" s="210"/>
      <c r="EP33" s="210"/>
      <c r="EQ33" s="210"/>
      <c r="ER33" s="210"/>
      <c r="ES33" s="210"/>
      <c r="ET33" s="210"/>
      <c r="EU33" s="210"/>
      <c r="EV33" s="210"/>
      <c r="EW33" s="210"/>
      <c r="EX33" s="210"/>
      <c r="EY33" s="210"/>
      <c r="EZ33" s="210"/>
      <c r="FA33" s="210"/>
      <c r="FB33" s="210"/>
      <c r="FC33" s="210"/>
      <c r="FD33" s="210"/>
      <c r="FE33" s="210"/>
      <c r="FF33" s="210"/>
      <c r="FG33" s="210"/>
      <c r="FH33" s="210"/>
      <c r="FI33" s="210"/>
      <c r="FJ33" s="210"/>
      <c r="FK33" s="210"/>
      <c r="FL33" s="210"/>
      <c r="FM33" s="210"/>
      <c r="FN33" s="210"/>
      <c r="FO33" s="210"/>
      <c r="FP33" s="210"/>
      <c r="FQ33" s="210"/>
      <c r="FR33" s="210"/>
      <c r="FS33" s="210"/>
      <c r="FT33" s="210"/>
      <c r="FU33" s="210"/>
      <c r="FV33" s="210"/>
      <c r="FW33" s="210"/>
      <c r="FX33" s="210"/>
      <c r="FY33" s="210"/>
      <c r="FZ33" s="210"/>
      <c r="GA33" s="210"/>
      <c r="GB33" s="210"/>
      <c r="GC33" s="210"/>
      <c r="GD33" s="210"/>
      <c r="GE33" s="210"/>
      <c r="GF33" s="210"/>
      <c r="GG33" s="210"/>
      <c r="GH33" s="210"/>
      <c r="GI33" s="210"/>
      <c r="GJ33" s="210"/>
      <c r="GK33" s="210"/>
      <c r="GL33" s="210"/>
      <c r="GM33" s="210"/>
      <c r="GN33" s="210"/>
      <c r="GO33" s="210"/>
      <c r="GP33" s="210"/>
      <c r="GQ33" s="210"/>
      <c r="GR33" s="210"/>
      <c r="GS33" s="210"/>
      <c r="GT33" s="210"/>
      <c r="GU33" s="210"/>
      <c r="GV33" s="210"/>
      <c r="GW33" s="210"/>
      <c r="GX33" s="210"/>
      <c r="GY33" s="210"/>
      <c r="GZ33" s="210"/>
      <c r="HA33" s="210"/>
      <c r="HB33" s="210"/>
      <c r="HC33" s="210"/>
      <c r="HD33" s="210"/>
      <c r="HE33" s="210"/>
      <c r="HF33" s="210"/>
      <c r="HG33" s="210"/>
      <c r="HH33" s="210"/>
      <c r="HI33" s="210"/>
      <c r="HJ33" s="210"/>
      <c r="HK33" s="210"/>
      <c r="HL33" s="210"/>
      <c r="HM33" s="210"/>
      <c r="HN33" s="210"/>
      <c r="HO33" s="210"/>
      <c r="HP33" s="210"/>
      <c r="HQ33" s="210"/>
      <c r="HR33" s="210"/>
      <c r="HS33" s="210"/>
      <c r="HT33" s="210"/>
      <c r="HU33" s="210"/>
      <c r="HV33" s="210"/>
      <c r="HW33" s="210"/>
      <c r="HX33" s="210"/>
      <c r="HY33" s="210"/>
      <c r="HZ33" s="210"/>
      <c r="IA33" s="210"/>
      <c r="IB33" s="210"/>
      <c r="IC33" s="210"/>
      <c r="ID33" s="210"/>
      <c r="IE33" s="210"/>
      <c r="IF33" s="210"/>
      <c r="IG33" s="210"/>
      <c r="IH33" s="210"/>
      <c r="II33" s="210"/>
      <c r="IJ33" s="210"/>
      <c r="IK33" s="210"/>
      <c r="IL33" s="210"/>
      <c r="IM33" s="210"/>
      <c r="IN33" s="210"/>
      <c r="IO33" s="210"/>
      <c r="IP33" s="210"/>
      <c r="IQ33" s="210"/>
      <c r="IR33" s="210"/>
      <c r="IS33" s="210"/>
      <c r="IT33" s="210"/>
      <c r="IU33" s="210"/>
      <c r="IV33" s="210"/>
      <c r="IW33" s="210"/>
      <c r="IX33" s="210"/>
      <c r="IY33" s="210"/>
      <c r="IZ33" s="210"/>
      <c r="JA33" s="210"/>
      <c r="JB33" s="210"/>
      <c r="JC33" s="210"/>
      <c r="JD33" s="210"/>
      <c r="JE33" s="210"/>
      <c r="JF33" s="210"/>
      <c r="JG33" s="210"/>
      <c r="JH33" s="210"/>
      <c r="JI33" s="210"/>
      <c r="JJ33" s="210"/>
      <c r="JK33" s="210"/>
      <c r="JL33" s="210"/>
      <c r="JM33" s="210"/>
      <c r="JN33" s="210"/>
      <c r="JO33" s="210"/>
      <c r="JP33" s="210"/>
      <c r="JQ33" s="210"/>
      <c r="JR33" s="210"/>
      <c r="JS33" s="210"/>
      <c r="JT33" s="210"/>
      <c r="JU33" s="210"/>
      <c r="JV33" s="210"/>
      <c r="JW33" s="210"/>
      <c r="JX33" s="210"/>
      <c r="JY33" s="210"/>
      <c r="JZ33" s="210"/>
      <c r="KA33" s="210"/>
      <c r="KB33" s="210"/>
      <c r="KC33" s="210"/>
      <c r="KD33" s="210"/>
      <c r="KE33" s="210"/>
      <c r="KF33" s="210"/>
      <c r="KG33" s="210"/>
      <c r="KH33" s="210"/>
      <c r="KI33" s="210"/>
      <c r="KJ33" s="210"/>
      <c r="KK33" s="210"/>
      <c r="KL33" s="210"/>
      <c r="KM33" s="210"/>
      <c r="KN33" s="210"/>
      <c r="KO33" s="210"/>
      <c r="KP33" s="210"/>
      <c r="KQ33" s="210"/>
      <c r="KR33" s="210"/>
      <c r="KS33" s="210"/>
      <c r="KT33" s="210"/>
      <c r="KU33" s="210"/>
      <c r="KV33" s="210"/>
      <c r="KW33" s="210"/>
      <c r="KX33" s="210"/>
      <c r="KY33" s="210"/>
      <c r="KZ33" s="210"/>
      <c r="LA33" s="210"/>
      <c r="LB33" s="210"/>
      <c r="LC33" s="210"/>
      <c r="LD33" s="210"/>
      <c r="LE33" s="210"/>
      <c r="LF33" s="210"/>
      <c r="LG33" s="210"/>
      <c r="LH33" s="210"/>
      <c r="LI33" s="210"/>
      <c r="LJ33" s="210"/>
      <c r="LK33" s="210"/>
      <c r="LL33" s="210"/>
      <c r="LM33" s="210"/>
      <c r="LN33" s="210"/>
      <c r="LO33" s="210"/>
      <c r="LP33" s="210"/>
      <c r="LQ33" s="210"/>
      <c r="LR33" s="210"/>
      <c r="LS33" s="210"/>
      <c r="LT33" s="210"/>
      <c r="LU33" s="210"/>
    </row>
    <row r="34" spans="1:333" s="219" customFormat="1" ht="15.75">
      <c r="A34" s="170" t="s">
        <v>261</v>
      </c>
      <c r="B34" s="264"/>
      <c r="C34" s="264"/>
      <c r="D34" s="264"/>
      <c r="E34" s="174" t="s">
        <v>327</v>
      </c>
      <c r="F34" s="170" t="s">
        <v>483</v>
      </c>
      <c r="G34" s="170" t="s">
        <v>634</v>
      </c>
      <c r="H34" s="170" t="s">
        <v>635</v>
      </c>
      <c r="I34" s="170" t="s">
        <v>256</v>
      </c>
      <c r="J34" s="170" t="s">
        <v>256</v>
      </c>
      <c r="K34" s="170" t="s">
        <v>256</v>
      </c>
      <c r="L34" s="170">
        <v>2007</v>
      </c>
      <c r="M34" s="170" t="s">
        <v>486</v>
      </c>
      <c r="N34" s="171" t="s">
        <v>524</v>
      </c>
      <c r="O34" s="172">
        <v>44267</v>
      </c>
      <c r="P34" s="172">
        <v>44268</v>
      </c>
      <c r="Q34" s="172">
        <v>44632</v>
      </c>
      <c r="R34" s="173" t="s">
        <v>256</v>
      </c>
      <c r="S34" s="209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  <c r="DM34" s="210"/>
      <c r="DN34" s="210"/>
      <c r="DO34" s="210"/>
      <c r="DP34" s="210"/>
      <c r="DQ34" s="210"/>
      <c r="DR34" s="210"/>
      <c r="DS34" s="210"/>
      <c r="DT34" s="210"/>
      <c r="DU34" s="210"/>
      <c r="DV34" s="210"/>
      <c r="DW34" s="210"/>
      <c r="DX34" s="210"/>
      <c r="DY34" s="210"/>
      <c r="DZ34" s="210"/>
      <c r="EA34" s="210"/>
      <c r="EB34" s="210"/>
      <c r="EC34" s="210"/>
      <c r="ED34" s="210"/>
      <c r="EE34" s="210"/>
      <c r="EF34" s="210"/>
      <c r="EG34" s="210"/>
      <c r="EH34" s="210"/>
      <c r="EI34" s="210"/>
      <c r="EJ34" s="210"/>
      <c r="EK34" s="210"/>
      <c r="EL34" s="210"/>
      <c r="EM34" s="210"/>
      <c r="EN34" s="210"/>
      <c r="EO34" s="210"/>
      <c r="EP34" s="210"/>
      <c r="EQ34" s="210"/>
      <c r="ER34" s="210"/>
      <c r="ES34" s="210"/>
      <c r="ET34" s="210"/>
      <c r="EU34" s="210"/>
      <c r="EV34" s="210"/>
      <c r="EW34" s="210"/>
      <c r="EX34" s="210"/>
      <c r="EY34" s="210"/>
      <c r="EZ34" s="210"/>
      <c r="FA34" s="210"/>
      <c r="FB34" s="210"/>
      <c r="FC34" s="210"/>
      <c r="FD34" s="210"/>
      <c r="FE34" s="210"/>
      <c r="FF34" s="210"/>
      <c r="FG34" s="210"/>
      <c r="FH34" s="210"/>
      <c r="FI34" s="210"/>
      <c r="FJ34" s="210"/>
      <c r="FK34" s="210"/>
      <c r="FL34" s="210"/>
      <c r="FM34" s="210"/>
      <c r="FN34" s="210"/>
      <c r="FO34" s="210"/>
      <c r="FP34" s="210"/>
      <c r="FQ34" s="210"/>
      <c r="FR34" s="210"/>
      <c r="FS34" s="210"/>
      <c r="FT34" s="210"/>
      <c r="FU34" s="210"/>
      <c r="FV34" s="210"/>
      <c r="FW34" s="210"/>
      <c r="FX34" s="210"/>
      <c r="FY34" s="210"/>
      <c r="FZ34" s="210"/>
      <c r="GA34" s="210"/>
      <c r="GB34" s="210"/>
      <c r="GC34" s="210"/>
      <c r="GD34" s="210"/>
      <c r="GE34" s="210"/>
      <c r="GF34" s="210"/>
      <c r="GG34" s="210"/>
      <c r="GH34" s="210"/>
      <c r="GI34" s="210"/>
      <c r="GJ34" s="210"/>
      <c r="GK34" s="210"/>
      <c r="GL34" s="210"/>
      <c r="GM34" s="210"/>
      <c r="GN34" s="210"/>
      <c r="GO34" s="210"/>
      <c r="GP34" s="210"/>
      <c r="GQ34" s="210"/>
      <c r="GR34" s="210"/>
      <c r="GS34" s="210"/>
      <c r="GT34" s="210"/>
      <c r="GU34" s="210"/>
      <c r="GV34" s="210"/>
      <c r="GW34" s="210"/>
      <c r="GX34" s="210"/>
      <c r="GY34" s="210"/>
      <c r="GZ34" s="210"/>
      <c r="HA34" s="210"/>
      <c r="HB34" s="210"/>
      <c r="HC34" s="210"/>
      <c r="HD34" s="210"/>
      <c r="HE34" s="210"/>
      <c r="HF34" s="210"/>
      <c r="HG34" s="210"/>
      <c r="HH34" s="210"/>
      <c r="HI34" s="210"/>
      <c r="HJ34" s="210"/>
      <c r="HK34" s="210"/>
      <c r="HL34" s="210"/>
      <c r="HM34" s="210"/>
      <c r="HN34" s="210"/>
      <c r="HO34" s="210"/>
      <c r="HP34" s="210"/>
      <c r="HQ34" s="210"/>
      <c r="HR34" s="210"/>
      <c r="HS34" s="210"/>
      <c r="HT34" s="210"/>
      <c r="HU34" s="210"/>
      <c r="HV34" s="210"/>
      <c r="HW34" s="210"/>
      <c r="HX34" s="210"/>
      <c r="HY34" s="210"/>
      <c r="HZ34" s="210"/>
      <c r="IA34" s="210"/>
      <c r="IB34" s="210"/>
      <c r="IC34" s="210"/>
      <c r="ID34" s="210"/>
      <c r="IE34" s="210"/>
      <c r="IF34" s="210"/>
      <c r="IG34" s="210"/>
      <c r="IH34" s="210"/>
      <c r="II34" s="210"/>
      <c r="IJ34" s="210"/>
      <c r="IK34" s="210"/>
      <c r="IL34" s="210"/>
      <c r="IM34" s="210"/>
      <c r="IN34" s="210"/>
      <c r="IO34" s="210"/>
      <c r="IP34" s="210"/>
      <c r="IQ34" s="210"/>
      <c r="IR34" s="210"/>
      <c r="IS34" s="210"/>
      <c r="IT34" s="210"/>
      <c r="IU34" s="210"/>
      <c r="IV34" s="210"/>
      <c r="IW34" s="210"/>
      <c r="IX34" s="210"/>
      <c r="IY34" s="210"/>
      <c r="IZ34" s="210"/>
      <c r="JA34" s="210"/>
      <c r="JB34" s="210"/>
      <c r="JC34" s="210"/>
      <c r="JD34" s="210"/>
      <c r="JE34" s="210"/>
      <c r="JF34" s="210"/>
      <c r="JG34" s="210"/>
      <c r="JH34" s="210"/>
      <c r="JI34" s="210"/>
      <c r="JJ34" s="210"/>
      <c r="JK34" s="210"/>
      <c r="JL34" s="210"/>
      <c r="JM34" s="210"/>
      <c r="JN34" s="210"/>
      <c r="JO34" s="210"/>
      <c r="JP34" s="210"/>
      <c r="JQ34" s="210"/>
      <c r="JR34" s="210"/>
      <c r="JS34" s="210"/>
      <c r="JT34" s="210"/>
      <c r="JU34" s="210"/>
      <c r="JV34" s="210"/>
      <c r="JW34" s="210"/>
      <c r="JX34" s="210"/>
      <c r="JY34" s="210"/>
      <c r="JZ34" s="210"/>
      <c r="KA34" s="210"/>
      <c r="KB34" s="210"/>
      <c r="KC34" s="210"/>
      <c r="KD34" s="210"/>
      <c r="KE34" s="210"/>
      <c r="KF34" s="210"/>
      <c r="KG34" s="210"/>
      <c r="KH34" s="210"/>
      <c r="KI34" s="210"/>
      <c r="KJ34" s="210"/>
      <c r="KK34" s="210"/>
      <c r="KL34" s="210"/>
      <c r="KM34" s="210"/>
      <c r="KN34" s="210"/>
      <c r="KO34" s="210"/>
      <c r="KP34" s="210"/>
      <c r="KQ34" s="210"/>
      <c r="KR34" s="210"/>
      <c r="KS34" s="210"/>
      <c r="KT34" s="210"/>
      <c r="KU34" s="210"/>
      <c r="KV34" s="210"/>
      <c r="KW34" s="210"/>
      <c r="KX34" s="210"/>
      <c r="KY34" s="210"/>
      <c r="KZ34" s="210"/>
      <c r="LA34" s="210"/>
      <c r="LB34" s="210"/>
      <c r="LC34" s="210"/>
      <c r="LD34" s="210"/>
      <c r="LE34" s="210"/>
      <c r="LF34" s="210"/>
      <c r="LG34" s="210"/>
      <c r="LH34" s="210"/>
      <c r="LI34" s="210"/>
      <c r="LJ34" s="210"/>
      <c r="LK34" s="210"/>
      <c r="LL34" s="210"/>
      <c r="LM34" s="210"/>
      <c r="LN34" s="210"/>
      <c r="LO34" s="210"/>
      <c r="LP34" s="210"/>
      <c r="LQ34" s="210"/>
      <c r="LR34" s="210"/>
      <c r="LS34" s="210"/>
      <c r="LT34" s="210"/>
      <c r="LU34" s="210"/>
    </row>
    <row r="35" spans="1:333" s="219" customFormat="1" ht="15.75">
      <c r="A35" s="170" t="s">
        <v>149</v>
      </c>
      <c r="B35" s="264"/>
      <c r="C35" s="264"/>
      <c r="D35" s="264"/>
      <c r="E35" s="174" t="s">
        <v>327</v>
      </c>
      <c r="F35" s="170" t="s">
        <v>636</v>
      </c>
      <c r="G35" s="170" t="s">
        <v>484</v>
      </c>
      <c r="H35" s="170" t="s">
        <v>635</v>
      </c>
      <c r="I35" s="170" t="s">
        <v>256</v>
      </c>
      <c r="J35" s="170" t="s">
        <v>256</v>
      </c>
      <c r="K35" s="170" t="s">
        <v>256</v>
      </c>
      <c r="L35" s="170">
        <v>2007</v>
      </c>
      <c r="M35" s="170">
        <v>31064708</v>
      </c>
      <c r="N35" s="171" t="s">
        <v>524</v>
      </c>
      <c r="O35" s="172">
        <v>44267</v>
      </c>
      <c r="P35" s="172">
        <v>44268</v>
      </c>
      <c r="Q35" s="172">
        <v>44632</v>
      </c>
      <c r="R35" s="173" t="s">
        <v>256</v>
      </c>
      <c r="S35" s="22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0"/>
      <c r="DS35" s="210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0"/>
      <c r="EF35" s="210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0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10"/>
      <c r="FG35" s="210"/>
      <c r="FH35" s="210"/>
      <c r="FI35" s="210"/>
      <c r="FJ35" s="210"/>
      <c r="FK35" s="210"/>
      <c r="FL35" s="210"/>
      <c r="FM35" s="210"/>
      <c r="FN35" s="210"/>
      <c r="FO35" s="210"/>
      <c r="FP35" s="210"/>
      <c r="FQ35" s="210"/>
      <c r="FR35" s="210"/>
      <c r="FS35" s="210"/>
      <c r="FT35" s="210"/>
      <c r="FU35" s="210"/>
      <c r="FV35" s="210"/>
      <c r="FW35" s="210"/>
      <c r="FX35" s="210"/>
      <c r="FY35" s="210"/>
      <c r="FZ35" s="210"/>
      <c r="GA35" s="210"/>
      <c r="GB35" s="210"/>
      <c r="GC35" s="210"/>
      <c r="GD35" s="210"/>
      <c r="GE35" s="210"/>
      <c r="GF35" s="210"/>
      <c r="GG35" s="210"/>
      <c r="GH35" s="210"/>
      <c r="GI35" s="210"/>
      <c r="GJ35" s="210"/>
      <c r="GK35" s="210"/>
      <c r="GL35" s="210"/>
      <c r="GM35" s="210"/>
      <c r="GN35" s="210"/>
      <c r="GO35" s="210"/>
      <c r="GP35" s="210"/>
      <c r="GQ35" s="210"/>
      <c r="GR35" s="210"/>
      <c r="GS35" s="210"/>
      <c r="GT35" s="210"/>
      <c r="GU35" s="210"/>
      <c r="GV35" s="210"/>
      <c r="GW35" s="210"/>
      <c r="GX35" s="210"/>
      <c r="GY35" s="210"/>
      <c r="GZ35" s="210"/>
      <c r="HA35" s="210"/>
      <c r="HB35" s="210"/>
      <c r="HC35" s="210"/>
      <c r="HD35" s="210"/>
      <c r="HE35" s="210"/>
      <c r="HF35" s="210"/>
      <c r="HG35" s="210"/>
      <c r="HH35" s="210"/>
      <c r="HI35" s="210"/>
      <c r="HJ35" s="210"/>
      <c r="HK35" s="210"/>
      <c r="HL35" s="210"/>
      <c r="HM35" s="210"/>
      <c r="HN35" s="210"/>
      <c r="HO35" s="210"/>
      <c r="HP35" s="210"/>
      <c r="HQ35" s="210"/>
      <c r="HR35" s="210"/>
      <c r="HS35" s="210"/>
      <c r="HT35" s="210"/>
      <c r="HU35" s="210"/>
      <c r="HV35" s="210"/>
      <c r="HW35" s="210"/>
      <c r="HX35" s="210"/>
      <c r="HY35" s="210"/>
      <c r="HZ35" s="210"/>
      <c r="IA35" s="210"/>
      <c r="IB35" s="210"/>
      <c r="IC35" s="210"/>
      <c r="ID35" s="210"/>
      <c r="IE35" s="210"/>
      <c r="IF35" s="210"/>
      <c r="IG35" s="210"/>
      <c r="IH35" s="210"/>
      <c r="II35" s="210"/>
      <c r="IJ35" s="210"/>
      <c r="IK35" s="210"/>
      <c r="IL35" s="210"/>
      <c r="IM35" s="210"/>
      <c r="IN35" s="210"/>
      <c r="IO35" s="210"/>
      <c r="IP35" s="210"/>
      <c r="IQ35" s="210"/>
      <c r="IR35" s="210"/>
      <c r="IS35" s="210"/>
      <c r="IT35" s="210"/>
      <c r="IU35" s="210"/>
      <c r="IV35" s="210"/>
      <c r="IW35" s="210"/>
      <c r="IX35" s="210"/>
      <c r="IY35" s="210"/>
      <c r="IZ35" s="210"/>
      <c r="JA35" s="210"/>
      <c r="JB35" s="210"/>
      <c r="JC35" s="210"/>
      <c r="JD35" s="210"/>
      <c r="JE35" s="210"/>
      <c r="JF35" s="210"/>
      <c r="JG35" s="210"/>
      <c r="JH35" s="210"/>
      <c r="JI35" s="210"/>
      <c r="JJ35" s="210"/>
      <c r="JK35" s="210"/>
      <c r="JL35" s="210"/>
      <c r="JM35" s="210"/>
      <c r="JN35" s="210"/>
      <c r="JO35" s="210"/>
      <c r="JP35" s="210"/>
      <c r="JQ35" s="210"/>
      <c r="JR35" s="210"/>
      <c r="JS35" s="210"/>
      <c r="JT35" s="210"/>
      <c r="JU35" s="210"/>
      <c r="JV35" s="210"/>
      <c r="JW35" s="210"/>
      <c r="JX35" s="210"/>
      <c r="JY35" s="210"/>
      <c r="JZ35" s="210"/>
      <c r="KA35" s="210"/>
      <c r="KB35" s="210"/>
      <c r="KC35" s="210"/>
      <c r="KD35" s="210"/>
      <c r="KE35" s="210"/>
      <c r="KF35" s="210"/>
      <c r="KG35" s="210"/>
      <c r="KH35" s="210"/>
      <c r="KI35" s="210"/>
      <c r="KJ35" s="210"/>
      <c r="KK35" s="210"/>
      <c r="KL35" s="210"/>
      <c r="KM35" s="210"/>
      <c r="KN35" s="210"/>
      <c r="KO35" s="210"/>
      <c r="KP35" s="210"/>
      <c r="KQ35" s="210"/>
      <c r="KR35" s="210"/>
      <c r="KS35" s="210"/>
      <c r="KT35" s="210"/>
      <c r="KU35" s="210"/>
      <c r="KV35" s="210"/>
      <c r="KW35" s="210"/>
      <c r="KX35" s="210"/>
      <c r="KY35" s="210"/>
      <c r="KZ35" s="210"/>
      <c r="LA35" s="210"/>
      <c r="LB35" s="210"/>
      <c r="LC35" s="210"/>
      <c r="LD35" s="210"/>
      <c r="LE35" s="210"/>
      <c r="LF35" s="210"/>
      <c r="LG35" s="210"/>
      <c r="LH35" s="210"/>
      <c r="LI35" s="210"/>
      <c r="LJ35" s="210"/>
      <c r="LK35" s="210"/>
      <c r="LL35" s="210"/>
      <c r="LM35" s="210"/>
      <c r="LN35" s="210"/>
      <c r="LO35" s="210"/>
      <c r="LP35" s="210"/>
      <c r="LQ35" s="210"/>
      <c r="LR35" s="210"/>
      <c r="LS35" s="210"/>
      <c r="LT35" s="210"/>
      <c r="LU35" s="210"/>
    </row>
    <row r="36" spans="1:333" s="219" customFormat="1" ht="15.75">
      <c r="A36" s="170" t="s">
        <v>148</v>
      </c>
      <c r="B36" s="264"/>
      <c r="C36" s="264"/>
      <c r="D36" s="264"/>
      <c r="E36" s="174" t="s">
        <v>327</v>
      </c>
      <c r="F36" s="170" t="s">
        <v>637</v>
      </c>
      <c r="G36" s="170" t="s">
        <v>638</v>
      </c>
      <c r="H36" s="170" t="s">
        <v>635</v>
      </c>
      <c r="I36" s="170" t="s">
        <v>256</v>
      </c>
      <c r="J36" s="170" t="s">
        <v>256</v>
      </c>
      <c r="K36" s="170" t="s">
        <v>256</v>
      </c>
      <c r="L36" s="170">
        <v>1972</v>
      </c>
      <c r="M36" s="170">
        <v>1110</v>
      </c>
      <c r="N36" s="171" t="s">
        <v>524</v>
      </c>
      <c r="O36" s="172">
        <v>44267</v>
      </c>
      <c r="P36" s="172">
        <v>44268</v>
      </c>
      <c r="Q36" s="172">
        <v>44632</v>
      </c>
      <c r="R36" s="173" t="s">
        <v>256</v>
      </c>
      <c r="S36" s="209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  <c r="DM36" s="210"/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M36" s="210"/>
      <c r="EN36" s="210"/>
      <c r="EO36" s="210"/>
      <c r="EP36" s="210"/>
      <c r="EQ36" s="210"/>
      <c r="ER36" s="210"/>
      <c r="ES36" s="210"/>
      <c r="ET36" s="210"/>
      <c r="EU36" s="210"/>
      <c r="EV36" s="210"/>
      <c r="EW36" s="210"/>
      <c r="EX36" s="210"/>
      <c r="EY36" s="210"/>
      <c r="EZ36" s="210"/>
      <c r="FA36" s="210"/>
      <c r="FB36" s="210"/>
      <c r="FC36" s="210"/>
      <c r="FD36" s="210"/>
      <c r="FE36" s="210"/>
      <c r="FF36" s="210"/>
      <c r="FG36" s="210"/>
      <c r="FH36" s="210"/>
      <c r="FI36" s="210"/>
      <c r="FJ36" s="210"/>
      <c r="FK36" s="210"/>
      <c r="FL36" s="210"/>
      <c r="FM36" s="210"/>
      <c r="FN36" s="210"/>
      <c r="FO36" s="210"/>
      <c r="FP36" s="210"/>
      <c r="FQ36" s="210"/>
      <c r="FR36" s="210"/>
      <c r="FS36" s="210"/>
      <c r="FT36" s="210"/>
      <c r="FU36" s="210"/>
      <c r="FV36" s="210"/>
      <c r="FW36" s="210"/>
      <c r="FX36" s="210"/>
      <c r="FY36" s="210"/>
      <c r="FZ36" s="210"/>
      <c r="GA36" s="210"/>
      <c r="GB36" s="210"/>
      <c r="GC36" s="210"/>
      <c r="GD36" s="210"/>
      <c r="GE36" s="210"/>
      <c r="GF36" s="210"/>
      <c r="GG36" s="210"/>
      <c r="GH36" s="210"/>
      <c r="GI36" s="210"/>
      <c r="GJ36" s="210"/>
      <c r="GK36" s="210"/>
      <c r="GL36" s="210"/>
      <c r="GM36" s="210"/>
      <c r="GN36" s="210"/>
      <c r="GO36" s="210"/>
      <c r="GP36" s="210"/>
      <c r="GQ36" s="210"/>
      <c r="GR36" s="210"/>
      <c r="GS36" s="210"/>
      <c r="GT36" s="210"/>
      <c r="GU36" s="210"/>
      <c r="GV36" s="210"/>
      <c r="GW36" s="210"/>
      <c r="GX36" s="210"/>
      <c r="GY36" s="210"/>
      <c r="GZ36" s="210"/>
      <c r="HA36" s="210"/>
      <c r="HB36" s="210"/>
      <c r="HC36" s="210"/>
      <c r="HD36" s="210"/>
      <c r="HE36" s="210"/>
      <c r="HF36" s="210"/>
      <c r="HG36" s="210"/>
      <c r="HH36" s="210"/>
      <c r="HI36" s="210"/>
      <c r="HJ36" s="210"/>
      <c r="HK36" s="210"/>
      <c r="HL36" s="210"/>
      <c r="HM36" s="210"/>
      <c r="HN36" s="210"/>
      <c r="HO36" s="210"/>
      <c r="HP36" s="210"/>
      <c r="HQ36" s="210"/>
      <c r="HR36" s="210"/>
      <c r="HS36" s="210"/>
      <c r="HT36" s="210"/>
      <c r="HU36" s="210"/>
      <c r="HV36" s="210"/>
      <c r="HW36" s="210"/>
      <c r="HX36" s="210"/>
      <c r="HY36" s="210"/>
      <c r="HZ36" s="210"/>
      <c r="IA36" s="210"/>
      <c r="IB36" s="210"/>
      <c r="IC36" s="210"/>
      <c r="ID36" s="210"/>
      <c r="IE36" s="210"/>
      <c r="IF36" s="210"/>
      <c r="IG36" s="210"/>
      <c r="IH36" s="210"/>
      <c r="II36" s="210"/>
      <c r="IJ36" s="210"/>
      <c r="IK36" s="210"/>
      <c r="IL36" s="210"/>
      <c r="IM36" s="210"/>
      <c r="IN36" s="210"/>
      <c r="IO36" s="210"/>
      <c r="IP36" s="210"/>
      <c r="IQ36" s="210"/>
      <c r="IR36" s="210"/>
      <c r="IS36" s="210"/>
      <c r="IT36" s="210"/>
      <c r="IU36" s="210"/>
      <c r="IV36" s="210"/>
      <c r="IW36" s="210"/>
      <c r="IX36" s="210"/>
      <c r="IY36" s="210"/>
      <c r="IZ36" s="210"/>
      <c r="JA36" s="210"/>
      <c r="JB36" s="210"/>
      <c r="JC36" s="210"/>
      <c r="JD36" s="210"/>
      <c r="JE36" s="210"/>
      <c r="JF36" s="210"/>
      <c r="JG36" s="210"/>
      <c r="JH36" s="210"/>
      <c r="JI36" s="210"/>
      <c r="JJ36" s="210"/>
      <c r="JK36" s="210"/>
      <c r="JL36" s="210"/>
      <c r="JM36" s="210"/>
      <c r="JN36" s="210"/>
      <c r="JO36" s="210"/>
      <c r="JP36" s="210"/>
      <c r="JQ36" s="210"/>
      <c r="JR36" s="210"/>
      <c r="JS36" s="210"/>
      <c r="JT36" s="210"/>
      <c r="JU36" s="210"/>
      <c r="JV36" s="210"/>
      <c r="JW36" s="210"/>
      <c r="JX36" s="210"/>
      <c r="JY36" s="210"/>
      <c r="JZ36" s="210"/>
      <c r="KA36" s="210"/>
      <c r="KB36" s="210"/>
      <c r="KC36" s="210"/>
      <c r="KD36" s="210"/>
      <c r="KE36" s="210"/>
      <c r="KF36" s="210"/>
      <c r="KG36" s="210"/>
      <c r="KH36" s="210"/>
      <c r="KI36" s="210"/>
      <c r="KJ36" s="210"/>
      <c r="KK36" s="210"/>
      <c r="KL36" s="210"/>
      <c r="KM36" s="210"/>
      <c r="KN36" s="210"/>
      <c r="KO36" s="210"/>
      <c r="KP36" s="210"/>
      <c r="KQ36" s="210"/>
      <c r="KR36" s="210"/>
      <c r="KS36" s="210"/>
      <c r="KT36" s="210"/>
      <c r="KU36" s="210"/>
      <c r="KV36" s="210"/>
      <c r="KW36" s="210"/>
      <c r="KX36" s="210"/>
      <c r="KY36" s="210"/>
      <c r="KZ36" s="210"/>
      <c r="LA36" s="210"/>
      <c r="LB36" s="210"/>
      <c r="LC36" s="210"/>
      <c r="LD36" s="210"/>
      <c r="LE36" s="210"/>
      <c r="LF36" s="210"/>
      <c r="LG36" s="210"/>
      <c r="LH36" s="210"/>
      <c r="LI36" s="210"/>
      <c r="LJ36" s="210"/>
      <c r="LK36" s="210"/>
      <c r="LL36" s="210"/>
      <c r="LM36" s="210"/>
      <c r="LN36" s="210"/>
      <c r="LO36" s="210"/>
      <c r="LP36" s="210"/>
      <c r="LQ36" s="210"/>
      <c r="LR36" s="210"/>
      <c r="LS36" s="210"/>
      <c r="LT36" s="210"/>
      <c r="LU36" s="210"/>
    </row>
    <row r="37" spans="1:333" s="219" customFormat="1" ht="15.75">
      <c r="A37" s="170" t="s">
        <v>265</v>
      </c>
      <c r="B37" s="264"/>
      <c r="C37" s="264"/>
      <c r="D37" s="264"/>
      <c r="E37" s="174" t="s">
        <v>327</v>
      </c>
      <c r="F37" s="170" t="s">
        <v>636</v>
      </c>
      <c r="G37" s="170" t="s">
        <v>484</v>
      </c>
      <c r="H37" s="170" t="s">
        <v>635</v>
      </c>
      <c r="I37" s="170" t="s">
        <v>256</v>
      </c>
      <c r="J37" s="170" t="s">
        <v>256</v>
      </c>
      <c r="K37" s="170" t="s">
        <v>256</v>
      </c>
      <c r="L37" s="170">
        <v>2008</v>
      </c>
      <c r="M37" s="170">
        <v>31065920</v>
      </c>
      <c r="N37" s="171" t="s">
        <v>524</v>
      </c>
      <c r="O37" s="172">
        <v>44267</v>
      </c>
      <c r="P37" s="172">
        <v>44268</v>
      </c>
      <c r="Q37" s="172">
        <v>44632</v>
      </c>
      <c r="R37" s="173" t="s">
        <v>256</v>
      </c>
      <c r="S37" s="209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0"/>
      <c r="CN37" s="210"/>
      <c r="CO37" s="210"/>
      <c r="CP37" s="210"/>
      <c r="CQ37" s="210"/>
      <c r="CR37" s="210"/>
      <c r="CS37" s="210"/>
      <c r="CT37" s="210"/>
      <c r="CU37" s="210"/>
      <c r="CV37" s="210"/>
      <c r="CW37" s="210"/>
      <c r="CX37" s="210"/>
      <c r="CY37" s="210"/>
      <c r="CZ37" s="210"/>
      <c r="DA37" s="210"/>
      <c r="DB37" s="210"/>
      <c r="DC37" s="210"/>
      <c r="DD37" s="210"/>
      <c r="DE37" s="210"/>
      <c r="DF37" s="210"/>
      <c r="DG37" s="210"/>
      <c r="DH37" s="210"/>
      <c r="DI37" s="210"/>
      <c r="DJ37" s="210"/>
      <c r="DK37" s="210"/>
      <c r="DL37" s="210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M37" s="210"/>
      <c r="EN37" s="210"/>
      <c r="EO37" s="210"/>
      <c r="EP37" s="210"/>
      <c r="EQ37" s="210"/>
      <c r="ER37" s="210"/>
      <c r="ES37" s="210"/>
      <c r="ET37" s="210"/>
      <c r="EU37" s="210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10"/>
      <c r="FG37" s="210"/>
      <c r="FH37" s="210"/>
      <c r="FI37" s="210"/>
      <c r="FJ37" s="210"/>
      <c r="FK37" s="210"/>
      <c r="FL37" s="210"/>
      <c r="FM37" s="210"/>
      <c r="FN37" s="210"/>
      <c r="FO37" s="210"/>
      <c r="FP37" s="210"/>
      <c r="FQ37" s="210"/>
      <c r="FR37" s="210"/>
      <c r="FS37" s="210"/>
      <c r="FT37" s="210"/>
      <c r="FU37" s="210"/>
      <c r="FV37" s="210"/>
      <c r="FW37" s="210"/>
      <c r="FX37" s="210"/>
      <c r="FY37" s="210"/>
      <c r="FZ37" s="210"/>
      <c r="GA37" s="210"/>
      <c r="GB37" s="210"/>
      <c r="GC37" s="210"/>
      <c r="GD37" s="210"/>
      <c r="GE37" s="210"/>
      <c r="GF37" s="210"/>
      <c r="GG37" s="210"/>
      <c r="GH37" s="210"/>
      <c r="GI37" s="210"/>
      <c r="GJ37" s="210"/>
      <c r="GK37" s="210"/>
      <c r="GL37" s="210"/>
      <c r="GM37" s="210"/>
      <c r="GN37" s="210"/>
      <c r="GO37" s="210"/>
      <c r="GP37" s="210"/>
      <c r="GQ37" s="210"/>
      <c r="GR37" s="210"/>
      <c r="GS37" s="210"/>
      <c r="GT37" s="210"/>
      <c r="GU37" s="210"/>
      <c r="GV37" s="210"/>
      <c r="GW37" s="210"/>
      <c r="GX37" s="210"/>
      <c r="GY37" s="210"/>
      <c r="GZ37" s="210"/>
      <c r="HA37" s="210"/>
      <c r="HB37" s="210"/>
      <c r="HC37" s="210"/>
      <c r="HD37" s="210"/>
      <c r="HE37" s="210"/>
      <c r="HF37" s="210"/>
      <c r="HG37" s="210"/>
      <c r="HH37" s="210"/>
      <c r="HI37" s="210"/>
      <c r="HJ37" s="210"/>
      <c r="HK37" s="210"/>
      <c r="HL37" s="210"/>
      <c r="HM37" s="210"/>
      <c r="HN37" s="210"/>
      <c r="HO37" s="210"/>
      <c r="HP37" s="210"/>
      <c r="HQ37" s="210"/>
      <c r="HR37" s="210"/>
      <c r="HS37" s="210"/>
      <c r="HT37" s="210"/>
      <c r="HU37" s="210"/>
      <c r="HV37" s="210"/>
      <c r="HW37" s="210"/>
      <c r="HX37" s="210"/>
      <c r="HY37" s="210"/>
      <c r="HZ37" s="210"/>
      <c r="IA37" s="210"/>
      <c r="IB37" s="210"/>
      <c r="IC37" s="210"/>
      <c r="ID37" s="210"/>
      <c r="IE37" s="210"/>
      <c r="IF37" s="210"/>
      <c r="IG37" s="210"/>
      <c r="IH37" s="210"/>
      <c r="II37" s="210"/>
      <c r="IJ37" s="210"/>
      <c r="IK37" s="210"/>
      <c r="IL37" s="210"/>
      <c r="IM37" s="210"/>
      <c r="IN37" s="210"/>
      <c r="IO37" s="210"/>
      <c r="IP37" s="210"/>
      <c r="IQ37" s="210"/>
      <c r="IR37" s="210"/>
      <c r="IS37" s="210"/>
      <c r="IT37" s="210"/>
      <c r="IU37" s="210"/>
      <c r="IV37" s="210"/>
      <c r="IW37" s="210"/>
      <c r="IX37" s="210"/>
      <c r="IY37" s="210"/>
      <c r="IZ37" s="210"/>
      <c r="JA37" s="210"/>
      <c r="JB37" s="210"/>
      <c r="JC37" s="210"/>
      <c r="JD37" s="210"/>
      <c r="JE37" s="210"/>
      <c r="JF37" s="210"/>
      <c r="JG37" s="210"/>
      <c r="JH37" s="210"/>
      <c r="JI37" s="210"/>
      <c r="JJ37" s="210"/>
      <c r="JK37" s="210"/>
      <c r="JL37" s="210"/>
      <c r="JM37" s="210"/>
      <c r="JN37" s="210"/>
      <c r="JO37" s="210"/>
      <c r="JP37" s="210"/>
      <c r="JQ37" s="210"/>
      <c r="JR37" s="210"/>
      <c r="JS37" s="210"/>
      <c r="JT37" s="210"/>
      <c r="JU37" s="210"/>
      <c r="JV37" s="210"/>
      <c r="JW37" s="210"/>
      <c r="JX37" s="210"/>
      <c r="JY37" s="210"/>
      <c r="JZ37" s="210"/>
      <c r="KA37" s="210"/>
      <c r="KB37" s="210"/>
      <c r="KC37" s="210"/>
      <c r="KD37" s="210"/>
      <c r="KE37" s="210"/>
      <c r="KF37" s="210"/>
      <c r="KG37" s="210"/>
      <c r="KH37" s="210"/>
      <c r="KI37" s="210"/>
      <c r="KJ37" s="210"/>
      <c r="KK37" s="210"/>
      <c r="KL37" s="210"/>
      <c r="KM37" s="210"/>
      <c r="KN37" s="210"/>
      <c r="KO37" s="210"/>
      <c r="KP37" s="210"/>
      <c r="KQ37" s="210"/>
      <c r="KR37" s="210"/>
      <c r="KS37" s="210"/>
      <c r="KT37" s="210"/>
      <c r="KU37" s="210"/>
      <c r="KV37" s="210"/>
      <c r="KW37" s="210"/>
      <c r="KX37" s="210"/>
      <c r="KY37" s="210"/>
      <c r="KZ37" s="210"/>
      <c r="LA37" s="210"/>
      <c r="LB37" s="210"/>
      <c r="LC37" s="210"/>
      <c r="LD37" s="210"/>
      <c r="LE37" s="210"/>
      <c r="LF37" s="210"/>
      <c r="LG37" s="210"/>
      <c r="LH37" s="210"/>
      <c r="LI37" s="210"/>
      <c r="LJ37" s="210"/>
      <c r="LK37" s="210"/>
      <c r="LL37" s="210"/>
      <c r="LM37" s="210"/>
      <c r="LN37" s="210"/>
      <c r="LO37" s="210"/>
      <c r="LP37" s="210"/>
      <c r="LQ37" s="210"/>
      <c r="LR37" s="210"/>
      <c r="LS37" s="210"/>
      <c r="LT37" s="210"/>
      <c r="LU37" s="210"/>
    </row>
    <row r="38" spans="1:333" s="219" customFormat="1" ht="15.75">
      <c r="A38" s="170" t="s">
        <v>267</v>
      </c>
      <c r="B38" s="264"/>
      <c r="C38" s="264"/>
      <c r="D38" s="264"/>
      <c r="E38" s="174" t="s">
        <v>639</v>
      </c>
      <c r="F38" s="170" t="s">
        <v>630</v>
      </c>
      <c r="G38" s="170" t="s">
        <v>631</v>
      </c>
      <c r="H38" s="170" t="s">
        <v>556</v>
      </c>
      <c r="I38" s="170">
        <v>1896</v>
      </c>
      <c r="J38" s="170">
        <v>1000</v>
      </c>
      <c r="K38" s="170">
        <v>3</v>
      </c>
      <c r="L38" s="170">
        <v>2006</v>
      </c>
      <c r="M38" s="170" t="s">
        <v>640</v>
      </c>
      <c r="N38" s="171" t="s">
        <v>524</v>
      </c>
      <c r="O38" s="172">
        <v>44267</v>
      </c>
      <c r="P38" s="172">
        <v>44268</v>
      </c>
      <c r="Q38" s="172">
        <v>44632</v>
      </c>
      <c r="R38" s="173" t="s">
        <v>256</v>
      </c>
      <c r="S38" s="209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0"/>
      <c r="DS38" s="210"/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0"/>
      <c r="EF38" s="210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0"/>
      <c r="ES38" s="210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0"/>
      <c r="FF38" s="210"/>
      <c r="FG38" s="210"/>
      <c r="FH38" s="210"/>
      <c r="FI38" s="210"/>
      <c r="FJ38" s="210"/>
      <c r="FK38" s="210"/>
      <c r="FL38" s="210"/>
      <c r="FM38" s="210"/>
      <c r="FN38" s="210"/>
      <c r="FO38" s="210"/>
      <c r="FP38" s="210"/>
      <c r="FQ38" s="210"/>
      <c r="FR38" s="210"/>
      <c r="FS38" s="210"/>
      <c r="FT38" s="210"/>
      <c r="FU38" s="210"/>
      <c r="FV38" s="210"/>
      <c r="FW38" s="210"/>
      <c r="FX38" s="210"/>
      <c r="FY38" s="210"/>
      <c r="FZ38" s="210"/>
      <c r="GA38" s="210"/>
      <c r="GB38" s="210"/>
      <c r="GC38" s="210"/>
      <c r="GD38" s="210"/>
      <c r="GE38" s="210"/>
      <c r="GF38" s="210"/>
      <c r="GG38" s="210"/>
      <c r="GH38" s="210"/>
      <c r="GI38" s="210"/>
      <c r="GJ38" s="210"/>
      <c r="GK38" s="210"/>
      <c r="GL38" s="210"/>
      <c r="GM38" s="210"/>
      <c r="GN38" s="210"/>
      <c r="GO38" s="210"/>
      <c r="GP38" s="210"/>
      <c r="GQ38" s="210"/>
      <c r="GR38" s="210"/>
      <c r="GS38" s="210"/>
      <c r="GT38" s="210"/>
      <c r="GU38" s="210"/>
      <c r="GV38" s="210"/>
      <c r="GW38" s="210"/>
      <c r="GX38" s="210"/>
      <c r="GY38" s="210"/>
      <c r="GZ38" s="210"/>
      <c r="HA38" s="210"/>
      <c r="HB38" s="210"/>
      <c r="HC38" s="210"/>
      <c r="HD38" s="210"/>
      <c r="HE38" s="210"/>
      <c r="HF38" s="210"/>
      <c r="HG38" s="210"/>
      <c r="HH38" s="210"/>
      <c r="HI38" s="210"/>
      <c r="HJ38" s="210"/>
      <c r="HK38" s="210"/>
      <c r="HL38" s="210"/>
      <c r="HM38" s="210"/>
      <c r="HN38" s="210"/>
      <c r="HO38" s="210"/>
      <c r="HP38" s="210"/>
      <c r="HQ38" s="210"/>
      <c r="HR38" s="210"/>
      <c r="HS38" s="210"/>
      <c r="HT38" s="210"/>
      <c r="HU38" s="210"/>
      <c r="HV38" s="210"/>
      <c r="HW38" s="210"/>
      <c r="HX38" s="210"/>
      <c r="HY38" s="210"/>
      <c r="HZ38" s="210"/>
      <c r="IA38" s="210"/>
      <c r="IB38" s="210"/>
      <c r="IC38" s="210"/>
      <c r="ID38" s="210"/>
      <c r="IE38" s="210"/>
      <c r="IF38" s="210"/>
      <c r="IG38" s="210"/>
      <c r="IH38" s="210"/>
      <c r="II38" s="210"/>
      <c r="IJ38" s="210"/>
      <c r="IK38" s="210"/>
      <c r="IL38" s="210"/>
      <c r="IM38" s="210"/>
      <c r="IN38" s="210"/>
      <c r="IO38" s="210"/>
      <c r="IP38" s="210"/>
      <c r="IQ38" s="210"/>
      <c r="IR38" s="210"/>
      <c r="IS38" s="210"/>
      <c r="IT38" s="210"/>
      <c r="IU38" s="210"/>
      <c r="IV38" s="210"/>
      <c r="IW38" s="210"/>
      <c r="IX38" s="210"/>
      <c r="IY38" s="210"/>
      <c r="IZ38" s="210"/>
      <c r="JA38" s="210"/>
      <c r="JB38" s="210"/>
      <c r="JC38" s="210"/>
      <c r="JD38" s="210"/>
      <c r="JE38" s="210"/>
      <c r="JF38" s="210"/>
      <c r="JG38" s="210"/>
      <c r="JH38" s="210"/>
      <c r="JI38" s="210"/>
      <c r="JJ38" s="210"/>
      <c r="JK38" s="210"/>
      <c r="JL38" s="210"/>
      <c r="JM38" s="210"/>
      <c r="JN38" s="210"/>
      <c r="JO38" s="210"/>
      <c r="JP38" s="210"/>
      <c r="JQ38" s="210"/>
      <c r="JR38" s="210"/>
      <c r="JS38" s="210"/>
      <c r="JT38" s="210"/>
      <c r="JU38" s="210"/>
      <c r="JV38" s="210"/>
      <c r="JW38" s="210"/>
      <c r="JX38" s="210"/>
      <c r="JY38" s="210"/>
      <c r="JZ38" s="210"/>
      <c r="KA38" s="210"/>
      <c r="KB38" s="210"/>
      <c r="KC38" s="210"/>
      <c r="KD38" s="210"/>
      <c r="KE38" s="210"/>
      <c r="KF38" s="210"/>
      <c r="KG38" s="210"/>
      <c r="KH38" s="210"/>
      <c r="KI38" s="210"/>
      <c r="KJ38" s="210"/>
      <c r="KK38" s="210"/>
      <c r="KL38" s="210"/>
      <c r="KM38" s="210"/>
      <c r="KN38" s="210"/>
      <c r="KO38" s="210"/>
      <c r="KP38" s="210"/>
      <c r="KQ38" s="210"/>
      <c r="KR38" s="210"/>
      <c r="KS38" s="210"/>
      <c r="KT38" s="210"/>
      <c r="KU38" s="210"/>
      <c r="KV38" s="210"/>
      <c r="KW38" s="210"/>
      <c r="KX38" s="210"/>
      <c r="KY38" s="210"/>
      <c r="KZ38" s="210"/>
      <c r="LA38" s="210"/>
      <c r="LB38" s="210"/>
      <c r="LC38" s="210"/>
      <c r="LD38" s="210"/>
      <c r="LE38" s="210"/>
      <c r="LF38" s="210"/>
      <c r="LG38" s="210"/>
      <c r="LH38" s="210"/>
      <c r="LI38" s="210"/>
      <c r="LJ38" s="210"/>
      <c r="LK38" s="210"/>
      <c r="LL38" s="210"/>
      <c r="LM38" s="210"/>
      <c r="LN38" s="210"/>
      <c r="LO38" s="210"/>
      <c r="LP38" s="210"/>
      <c r="LQ38" s="210"/>
      <c r="LR38" s="210"/>
      <c r="LS38" s="210"/>
      <c r="LT38" s="210"/>
    </row>
    <row r="39" spans="1:333" s="219" customFormat="1" ht="15.75">
      <c r="A39" s="170" t="s">
        <v>269</v>
      </c>
      <c r="B39" s="264"/>
      <c r="C39" s="264"/>
      <c r="D39" s="264"/>
      <c r="E39" s="170" t="s">
        <v>641</v>
      </c>
      <c r="F39" s="170" t="s">
        <v>526</v>
      </c>
      <c r="G39" s="170" t="s">
        <v>642</v>
      </c>
      <c r="H39" s="170" t="s">
        <v>556</v>
      </c>
      <c r="I39" s="170">
        <v>6871</v>
      </c>
      <c r="J39" s="170">
        <v>9900</v>
      </c>
      <c r="K39" s="170">
        <v>3</v>
      </c>
      <c r="L39" s="170">
        <v>1999</v>
      </c>
      <c r="M39" s="171" t="s">
        <v>643</v>
      </c>
      <c r="N39" s="171" t="s">
        <v>524</v>
      </c>
      <c r="O39" s="172">
        <v>44267</v>
      </c>
      <c r="P39" s="172">
        <v>44268</v>
      </c>
      <c r="Q39" s="172">
        <v>44632</v>
      </c>
      <c r="R39" s="175" t="s">
        <v>256</v>
      </c>
      <c r="S39" s="209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210"/>
      <c r="CP39" s="210"/>
      <c r="CQ39" s="210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210"/>
      <c r="DE39" s="210"/>
      <c r="DF39" s="210"/>
      <c r="DG39" s="210"/>
      <c r="DH39" s="210"/>
      <c r="DI39" s="210"/>
      <c r="DJ39" s="210"/>
      <c r="DK39" s="210"/>
      <c r="DL39" s="210"/>
      <c r="DM39" s="210"/>
      <c r="DN39" s="210"/>
      <c r="DO39" s="210"/>
      <c r="DP39" s="210"/>
      <c r="DQ39" s="210"/>
      <c r="DR39" s="210"/>
      <c r="DS39" s="210"/>
      <c r="DT39" s="210"/>
      <c r="DU39" s="210"/>
      <c r="DV39" s="210"/>
      <c r="DW39" s="210"/>
      <c r="DX39" s="210"/>
      <c r="DY39" s="210"/>
      <c r="DZ39" s="210"/>
      <c r="EA39" s="210"/>
      <c r="EB39" s="210"/>
      <c r="EC39" s="210"/>
      <c r="ED39" s="210"/>
      <c r="EE39" s="210"/>
      <c r="EF39" s="210"/>
      <c r="EG39" s="210"/>
      <c r="EH39" s="210"/>
      <c r="EI39" s="210"/>
      <c r="EJ39" s="210"/>
      <c r="EK39" s="210"/>
      <c r="EL39" s="210"/>
      <c r="EM39" s="210"/>
      <c r="EN39" s="210"/>
      <c r="EO39" s="210"/>
      <c r="EP39" s="210"/>
      <c r="EQ39" s="210"/>
      <c r="ER39" s="210"/>
      <c r="ES39" s="210"/>
      <c r="ET39" s="210"/>
      <c r="EU39" s="210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10"/>
      <c r="FG39" s="210"/>
      <c r="FH39" s="210"/>
      <c r="FI39" s="210"/>
      <c r="FJ39" s="210"/>
      <c r="FK39" s="210"/>
      <c r="FL39" s="210"/>
      <c r="FM39" s="210"/>
      <c r="FN39" s="210"/>
      <c r="FO39" s="210"/>
      <c r="FP39" s="210"/>
      <c r="FQ39" s="210"/>
      <c r="FR39" s="210"/>
      <c r="FS39" s="210"/>
      <c r="FT39" s="210"/>
      <c r="FU39" s="210"/>
      <c r="FV39" s="210"/>
      <c r="FW39" s="210"/>
      <c r="FX39" s="210"/>
      <c r="FY39" s="210"/>
      <c r="FZ39" s="210"/>
      <c r="GA39" s="210"/>
      <c r="GB39" s="210"/>
      <c r="GC39" s="210"/>
      <c r="GD39" s="210"/>
      <c r="GE39" s="210"/>
      <c r="GF39" s="210"/>
      <c r="GG39" s="210"/>
      <c r="GH39" s="210"/>
      <c r="GI39" s="210"/>
      <c r="GJ39" s="210"/>
      <c r="GK39" s="210"/>
      <c r="GL39" s="210"/>
      <c r="GM39" s="210"/>
      <c r="GN39" s="210"/>
      <c r="GO39" s="210"/>
      <c r="GP39" s="210"/>
      <c r="GQ39" s="210"/>
      <c r="GR39" s="210"/>
      <c r="GS39" s="210"/>
      <c r="GT39" s="210"/>
      <c r="GU39" s="210"/>
      <c r="GV39" s="210"/>
      <c r="GW39" s="210"/>
      <c r="GX39" s="210"/>
      <c r="GY39" s="210"/>
      <c r="GZ39" s="210"/>
      <c r="HA39" s="210"/>
      <c r="HB39" s="210"/>
      <c r="HC39" s="210"/>
      <c r="HD39" s="210"/>
      <c r="HE39" s="210"/>
      <c r="HF39" s="210"/>
      <c r="HG39" s="210"/>
      <c r="HH39" s="210"/>
      <c r="HI39" s="210"/>
      <c r="HJ39" s="210"/>
      <c r="HK39" s="210"/>
      <c r="HL39" s="210"/>
      <c r="HM39" s="210"/>
      <c r="HN39" s="210"/>
      <c r="HO39" s="210"/>
      <c r="HP39" s="210"/>
      <c r="HQ39" s="210"/>
      <c r="HR39" s="210"/>
      <c r="HS39" s="210"/>
      <c r="HT39" s="210"/>
      <c r="HU39" s="210"/>
      <c r="HV39" s="210"/>
      <c r="HW39" s="210"/>
      <c r="HX39" s="210"/>
      <c r="HY39" s="210"/>
      <c r="HZ39" s="210"/>
      <c r="IA39" s="210"/>
      <c r="IB39" s="210"/>
      <c r="IC39" s="210"/>
      <c r="ID39" s="210"/>
      <c r="IE39" s="210"/>
      <c r="IF39" s="210"/>
      <c r="IG39" s="210"/>
      <c r="IH39" s="210"/>
      <c r="II39" s="210"/>
      <c r="IJ39" s="210"/>
      <c r="IK39" s="210"/>
      <c r="IL39" s="210"/>
      <c r="IM39" s="210"/>
      <c r="IN39" s="210"/>
      <c r="IO39" s="210"/>
      <c r="IP39" s="210"/>
      <c r="IQ39" s="210"/>
      <c r="IR39" s="210"/>
      <c r="IS39" s="210"/>
      <c r="IT39" s="210"/>
      <c r="IU39" s="210"/>
      <c r="IV39" s="210"/>
      <c r="IW39" s="210"/>
      <c r="IX39" s="210"/>
      <c r="IY39" s="210"/>
      <c r="IZ39" s="210"/>
      <c r="JA39" s="210"/>
      <c r="JB39" s="210"/>
      <c r="JC39" s="210"/>
      <c r="JD39" s="210"/>
      <c r="JE39" s="210"/>
      <c r="JF39" s="210"/>
      <c r="JG39" s="210"/>
      <c r="JH39" s="210"/>
      <c r="JI39" s="210"/>
      <c r="JJ39" s="210"/>
      <c r="JK39" s="210"/>
      <c r="JL39" s="210"/>
      <c r="JM39" s="210"/>
      <c r="JN39" s="210"/>
      <c r="JO39" s="210"/>
      <c r="JP39" s="210"/>
      <c r="JQ39" s="210"/>
      <c r="JR39" s="210"/>
      <c r="JS39" s="210"/>
      <c r="JT39" s="210"/>
      <c r="JU39" s="210"/>
      <c r="JV39" s="210"/>
      <c r="JW39" s="210"/>
      <c r="JX39" s="210"/>
      <c r="JY39" s="210"/>
      <c r="JZ39" s="210"/>
      <c r="KA39" s="210"/>
      <c r="KB39" s="210"/>
      <c r="KC39" s="210"/>
      <c r="KD39" s="210"/>
      <c r="KE39" s="210"/>
      <c r="KF39" s="210"/>
      <c r="KG39" s="210"/>
      <c r="KH39" s="210"/>
      <c r="KI39" s="210"/>
      <c r="KJ39" s="210"/>
      <c r="KK39" s="210"/>
      <c r="KL39" s="210"/>
      <c r="KM39" s="210"/>
      <c r="KN39" s="210"/>
      <c r="KO39" s="210"/>
      <c r="KP39" s="210"/>
      <c r="KQ39" s="210"/>
      <c r="KR39" s="210"/>
      <c r="KS39" s="210"/>
      <c r="KT39" s="210"/>
      <c r="KU39" s="210"/>
      <c r="KV39" s="210"/>
      <c r="KW39" s="210"/>
      <c r="KX39" s="210"/>
      <c r="KY39" s="210"/>
      <c r="KZ39" s="210"/>
      <c r="LA39" s="210"/>
      <c r="LB39" s="210"/>
      <c r="LC39" s="210"/>
      <c r="LD39" s="210"/>
      <c r="LE39" s="210"/>
      <c r="LF39" s="210"/>
      <c r="LG39" s="210"/>
      <c r="LH39" s="210"/>
      <c r="LI39" s="210"/>
      <c r="LJ39" s="210"/>
      <c r="LK39" s="210"/>
      <c r="LL39" s="210"/>
      <c r="LM39" s="210"/>
      <c r="LN39" s="210"/>
      <c r="LO39" s="210"/>
      <c r="LP39" s="210"/>
      <c r="LQ39" s="210"/>
      <c r="LR39" s="210"/>
      <c r="LS39" s="210"/>
      <c r="LT39" s="210"/>
      <c r="LU39" s="210"/>
    </row>
    <row r="40" spans="1:333" s="219" customFormat="1" ht="16.5" thickBot="1">
      <c r="A40" s="170" t="s">
        <v>271</v>
      </c>
      <c r="B40" s="265"/>
      <c r="C40" s="265"/>
      <c r="D40" s="265"/>
      <c r="E40" s="162" t="s">
        <v>644</v>
      </c>
      <c r="F40" s="162" t="s">
        <v>645</v>
      </c>
      <c r="G40" s="162" t="s">
        <v>646</v>
      </c>
      <c r="H40" s="162" t="s">
        <v>556</v>
      </c>
      <c r="I40" s="162">
        <v>1896</v>
      </c>
      <c r="J40" s="162">
        <v>1110</v>
      </c>
      <c r="K40" s="162">
        <v>3</v>
      </c>
      <c r="L40" s="162">
        <v>2006</v>
      </c>
      <c r="M40" s="163" t="s">
        <v>647</v>
      </c>
      <c r="N40" s="163" t="s">
        <v>524</v>
      </c>
      <c r="O40" s="176">
        <v>44267</v>
      </c>
      <c r="P40" s="176">
        <v>44268</v>
      </c>
      <c r="Q40" s="176">
        <v>44632</v>
      </c>
      <c r="R40" s="177" t="s">
        <v>256</v>
      </c>
      <c r="S40" s="209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  <c r="DM40" s="210"/>
      <c r="DN40" s="210"/>
      <c r="DO40" s="210"/>
      <c r="DP40" s="210"/>
      <c r="DQ40" s="210"/>
      <c r="DR40" s="210"/>
      <c r="DS40" s="210"/>
      <c r="DT40" s="210"/>
      <c r="DU40" s="210"/>
      <c r="DV40" s="210"/>
      <c r="DW40" s="210"/>
      <c r="DX40" s="210"/>
      <c r="DY40" s="210"/>
      <c r="DZ40" s="210"/>
      <c r="EA40" s="210"/>
      <c r="EB40" s="210"/>
      <c r="EC40" s="210"/>
      <c r="ED40" s="210"/>
      <c r="EE40" s="210"/>
      <c r="EF40" s="210"/>
      <c r="EG40" s="210"/>
      <c r="EH40" s="210"/>
      <c r="EI40" s="210"/>
      <c r="EJ40" s="210"/>
      <c r="EK40" s="210"/>
      <c r="EL40" s="210"/>
      <c r="EM40" s="210"/>
      <c r="EN40" s="210"/>
      <c r="EO40" s="210"/>
      <c r="EP40" s="210"/>
      <c r="EQ40" s="210"/>
      <c r="ER40" s="210"/>
      <c r="ES40" s="210"/>
      <c r="ET40" s="210"/>
      <c r="EU40" s="210"/>
      <c r="EV40" s="210"/>
      <c r="EW40" s="210"/>
      <c r="EX40" s="210"/>
      <c r="EY40" s="210"/>
      <c r="EZ40" s="210"/>
      <c r="FA40" s="210"/>
      <c r="FB40" s="210"/>
      <c r="FC40" s="210"/>
      <c r="FD40" s="210"/>
      <c r="FE40" s="210"/>
      <c r="FF40" s="210"/>
      <c r="FG40" s="210"/>
      <c r="FH40" s="210"/>
      <c r="FI40" s="210"/>
      <c r="FJ40" s="210"/>
      <c r="FK40" s="210"/>
      <c r="FL40" s="210"/>
      <c r="FM40" s="210"/>
      <c r="FN40" s="210"/>
      <c r="FO40" s="210"/>
      <c r="FP40" s="210"/>
      <c r="FQ40" s="210"/>
      <c r="FR40" s="210"/>
      <c r="FS40" s="210"/>
      <c r="FT40" s="210"/>
      <c r="FU40" s="210"/>
      <c r="FV40" s="210"/>
      <c r="FW40" s="210"/>
      <c r="FX40" s="210"/>
      <c r="FY40" s="210"/>
      <c r="FZ40" s="210"/>
      <c r="GA40" s="210"/>
      <c r="GB40" s="210"/>
      <c r="GC40" s="210"/>
      <c r="GD40" s="210"/>
      <c r="GE40" s="210"/>
      <c r="GF40" s="210"/>
      <c r="GG40" s="210"/>
      <c r="GH40" s="210"/>
      <c r="GI40" s="210"/>
      <c r="GJ40" s="210"/>
      <c r="GK40" s="210"/>
      <c r="GL40" s="210"/>
      <c r="GM40" s="210"/>
      <c r="GN40" s="210"/>
      <c r="GO40" s="210"/>
      <c r="GP40" s="210"/>
      <c r="GQ40" s="210"/>
      <c r="GR40" s="210"/>
      <c r="GS40" s="210"/>
      <c r="GT40" s="210"/>
      <c r="GU40" s="210"/>
      <c r="GV40" s="210"/>
      <c r="GW40" s="210"/>
      <c r="GX40" s="210"/>
      <c r="GY40" s="210"/>
      <c r="GZ40" s="210"/>
      <c r="HA40" s="210"/>
      <c r="HB40" s="210"/>
      <c r="HC40" s="210"/>
      <c r="HD40" s="210"/>
      <c r="HE40" s="210"/>
      <c r="HF40" s="210"/>
      <c r="HG40" s="210"/>
      <c r="HH40" s="210"/>
      <c r="HI40" s="210"/>
      <c r="HJ40" s="210"/>
      <c r="HK40" s="210"/>
      <c r="HL40" s="210"/>
      <c r="HM40" s="210"/>
      <c r="HN40" s="210"/>
      <c r="HO40" s="210"/>
      <c r="HP40" s="210"/>
      <c r="HQ40" s="210"/>
      <c r="HR40" s="210"/>
      <c r="HS40" s="210"/>
      <c r="HT40" s="210"/>
      <c r="HU40" s="210"/>
      <c r="HV40" s="210"/>
      <c r="HW40" s="210"/>
      <c r="HX40" s="210"/>
      <c r="HY40" s="210"/>
      <c r="HZ40" s="210"/>
      <c r="IA40" s="210"/>
      <c r="IB40" s="210"/>
      <c r="IC40" s="210"/>
      <c r="ID40" s="210"/>
      <c r="IE40" s="210"/>
      <c r="IF40" s="210"/>
      <c r="IG40" s="210"/>
      <c r="IH40" s="210"/>
      <c r="II40" s="210"/>
      <c r="IJ40" s="210"/>
      <c r="IK40" s="210"/>
      <c r="IL40" s="210"/>
      <c r="IM40" s="210"/>
      <c r="IN40" s="210"/>
      <c r="IO40" s="210"/>
      <c r="IP40" s="210"/>
      <c r="IQ40" s="210"/>
      <c r="IR40" s="210"/>
      <c r="IS40" s="210"/>
      <c r="IT40" s="210"/>
      <c r="IU40" s="210"/>
      <c r="IV40" s="210"/>
      <c r="IW40" s="210"/>
      <c r="IX40" s="210"/>
      <c r="IY40" s="210"/>
      <c r="IZ40" s="210"/>
      <c r="JA40" s="210"/>
      <c r="JB40" s="210"/>
      <c r="JC40" s="210"/>
      <c r="JD40" s="210"/>
      <c r="JE40" s="210"/>
      <c r="JF40" s="210"/>
      <c r="JG40" s="210"/>
      <c r="JH40" s="210"/>
      <c r="JI40" s="210"/>
      <c r="JJ40" s="210"/>
      <c r="JK40" s="210"/>
      <c r="JL40" s="210"/>
      <c r="JM40" s="210"/>
      <c r="JN40" s="210"/>
      <c r="JO40" s="210"/>
      <c r="JP40" s="210"/>
      <c r="JQ40" s="210"/>
      <c r="JR40" s="210"/>
      <c r="JS40" s="210"/>
      <c r="JT40" s="210"/>
      <c r="JU40" s="210"/>
      <c r="JV40" s="210"/>
      <c r="JW40" s="210"/>
      <c r="JX40" s="210"/>
      <c r="JY40" s="210"/>
      <c r="JZ40" s="210"/>
      <c r="KA40" s="210"/>
      <c r="KB40" s="210"/>
      <c r="KC40" s="210"/>
      <c r="KD40" s="210"/>
      <c r="KE40" s="210"/>
      <c r="KF40" s="210"/>
      <c r="KG40" s="210"/>
      <c r="KH40" s="210"/>
      <c r="KI40" s="210"/>
      <c r="KJ40" s="210"/>
      <c r="KK40" s="210"/>
      <c r="KL40" s="210"/>
      <c r="KM40" s="210"/>
      <c r="KN40" s="210"/>
      <c r="KO40" s="210"/>
      <c r="KP40" s="210"/>
      <c r="KQ40" s="210"/>
      <c r="KR40" s="210"/>
      <c r="KS40" s="210"/>
      <c r="KT40" s="210"/>
      <c r="KU40" s="210"/>
      <c r="KV40" s="210"/>
      <c r="KW40" s="210"/>
      <c r="KX40" s="210"/>
      <c r="KY40" s="210"/>
      <c r="KZ40" s="210"/>
      <c r="LA40" s="210"/>
      <c r="LB40" s="210"/>
      <c r="LC40" s="210"/>
      <c r="LD40" s="210"/>
      <c r="LE40" s="210"/>
      <c r="LF40" s="210"/>
      <c r="LG40" s="210"/>
      <c r="LH40" s="210"/>
      <c r="LI40" s="210"/>
      <c r="LJ40" s="210"/>
      <c r="LK40" s="210"/>
      <c r="LL40" s="210"/>
      <c r="LM40" s="210"/>
      <c r="LN40" s="210"/>
      <c r="LO40" s="210"/>
      <c r="LP40" s="210"/>
      <c r="LQ40" s="210"/>
      <c r="LR40" s="210"/>
      <c r="LS40" s="210"/>
      <c r="LT40" s="210"/>
      <c r="LU40" s="210"/>
    </row>
    <row r="41" spans="1:333" s="219" customFormat="1" ht="16.5" thickBot="1">
      <c r="A41" s="170" t="s">
        <v>273</v>
      </c>
      <c r="B41" s="240" t="s">
        <v>648</v>
      </c>
      <c r="C41" s="240" t="s">
        <v>648</v>
      </c>
      <c r="D41" s="240" t="s">
        <v>648</v>
      </c>
      <c r="E41" s="212" t="s">
        <v>659</v>
      </c>
      <c r="F41" s="212" t="s">
        <v>649</v>
      </c>
      <c r="G41" s="212" t="s">
        <v>650</v>
      </c>
      <c r="H41" s="212" t="s">
        <v>651</v>
      </c>
      <c r="I41" s="212">
        <v>12777</v>
      </c>
      <c r="J41" s="212" t="s">
        <v>256</v>
      </c>
      <c r="K41" s="212">
        <v>2</v>
      </c>
      <c r="L41" s="212">
        <v>2008</v>
      </c>
      <c r="M41" s="221" t="s">
        <v>652</v>
      </c>
      <c r="N41" s="221" t="s">
        <v>524</v>
      </c>
      <c r="O41" s="222">
        <v>44267</v>
      </c>
      <c r="P41" s="222">
        <v>44268</v>
      </c>
      <c r="Q41" s="222">
        <v>44632</v>
      </c>
      <c r="R41" s="223" t="s">
        <v>256</v>
      </c>
      <c r="S41" s="209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210"/>
      <c r="CP41" s="210"/>
      <c r="CQ41" s="210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  <c r="DD41" s="210"/>
      <c r="DE41" s="210"/>
      <c r="DF41" s="210"/>
      <c r="DG41" s="210"/>
      <c r="DH41" s="210"/>
      <c r="DI41" s="210"/>
      <c r="DJ41" s="210"/>
      <c r="DK41" s="210"/>
      <c r="DL41" s="210"/>
      <c r="DM41" s="210"/>
      <c r="DN41" s="210"/>
      <c r="DO41" s="210"/>
      <c r="DP41" s="210"/>
      <c r="DQ41" s="210"/>
      <c r="DR41" s="210"/>
      <c r="DS41" s="210"/>
      <c r="DT41" s="210"/>
      <c r="DU41" s="210"/>
      <c r="DV41" s="210"/>
      <c r="DW41" s="210"/>
      <c r="DX41" s="210"/>
      <c r="DY41" s="210"/>
      <c r="DZ41" s="210"/>
      <c r="EA41" s="210"/>
      <c r="EB41" s="210"/>
      <c r="EC41" s="210"/>
      <c r="ED41" s="210"/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0"/>
      <c r="ER41" s="210"/>
      <c r="ES41" s="210"/>
      <c r="ET41" s="210"/>
      <c r="EU41" s="210"/>
      <c r="EV41" s="210"/>
      <c r="EW41" s="210"/>
      <c r="EX41" s="210"/>
      <c r="EY41" s="210"/>
      <c r="EZ41" s="210"/>
      <c r="FA41" s="210"/>
      <c r="FB41" s="210"/>
      <c r="FC41" s="210"/>
      <c r="FD41" s="210"/>
      <c r="FE41" s="210"/>
      <c r="FF41" s="210"/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  <c r="GD41" s="210"/>
      <c r="GE41" s="210"/>
      <c r="GF41" s="210"/>
      <c r="GG41" s="210"/>
      <c r="GH41" s="210"/>
      <c r="GI41" s="210"/>
      <c r="GJ41" s="210"/>
      <c r="GK41" s="210"/>
      <c r="GL41" s="210"/>
      <c r="GM41" s="210"/>
      <c r="GN41" s="210"/>
      <c r="GO41" s="210"/>
      <c r="GP41" s="210"/>
      <c r="GQ41" s="210"/>
      <c r="GR41" s="210"/>
      <c r="GS41" s="210"/>
      <c r="GT41" s="210"/>
      <c r="GU41" s="210"/>
      <c r="GV41" s="210"/>
      <c r="GW41" s="210"/>
      <c r="GX41" s="210"/>
      <c r="GY41" s="210"/>
      <c r="GZ41" s="210"/>
      <c r="HA41" s="210"/>
      <c r="HB41" s="210"/>
      <c r="HC41" s="210"/>
      <c r="HD41" s="210"/>
      <c r="HE41" s="210"/>
      <c r="HF41" s="210"/>
      <c r="HG41" s="210"/>
      <c r="HH41" s="210"/>
      <c r="HI41" s="210"/>
      <c r="HJ41" s="210"/>
      <c r="HK41" s="210"/>
      <c r="HL41" s="210"/>
      <c r="HM41" s="210"/>
      <c r="HN41" s="210"/>
      <c r="HO41" s="210"/>
      <c r="HP41" s="210"/>
      <c r="HQ41" s="210"/>
      <c r="HR41" s="210"/>
      <c r="HS41" s="210"/>
      <c r="HT41" s="210"/>
      <c r="HU41" s="210"/>
      <c r="HV41" s="210"/>
      <c r="HW41" s="210"/>
      <c r="HX41" s="210"/>
      <c r="HY41" s="210"/>
      <c r="HZ41" s="210"/>
      <c r="IA41" s="210"/>
      <c r="IB41" s="210"/>
      <c r="IC41" s="210"/>
      <c r="ID41" s="210"/>
      <c r="IE41" s="210"/>
      <c r="IF41" s="210"/>
      <c r="IG41" s="210"/>
      <c r="IH41" s="210"/>
      <c r="II41" s="210"/>
      <c r="IJ41" s="210"/>
      <c r="IK41" s="210"/>
      <c r="IL41" s="210"/>
      <c r="IM41" s="210"/>
      <c r="IN41" s="210"/>
      <c r="IO41" s="210"/>
      <c r="IP41" s="210"/>
      <c r="IQ41" s="210"/>
      <c r="IR41" s="210"/>
      <c r="IS41" s="210"/>
      <c r="IT41" s="210"/>
      <c r="IU41" s="210"/>
      <c r="IV41" s="210"/>
      <c r="IW41" s="210"/>
      <c r="IX41" s="210"/>
      <c r="IY41" s="210"/>
      <c r="IZ41" s="210"/>
      <c r="JA41" s="210"/>
      <c r="JB41" s="210"/>
      <c r="JC41" s="210"/>
      <c r="JD41" s="210"/>
      <c r="JE41" s="210"/>
      <c r="JF41" s="210"/>
      <c r="JG41" s="210"/>
      <c r="JH41" s="210"/>
      <c r="JI41" s="210"/>
      <c r="JJ41" s="210"/>
      <c r="JK41" s="210"/>
      <c r="JL41" s="210"/>
      <c r="JM41" s="210"/>
      <c r="JN41" s="210"/>
      <c r="JO41" s="210"/>
      <c r="JP41" s="210"/>
      <c r="JQ41" s="210"/>
      <c r="JR41" s="210"/>
      <c r="JS41" s="210"/>
      <c r="JT41" s="210"/>
      <c r="JU41" s="210"/>
      <c r="JV41" s="210"/>
      <c r="JW41" s="210"/>
      <c r="JX41" s="210"/>
      <c r="JY41" s="210"/>
      <c r="JZ41" s="210"/>
      <c r="KA41" s="210"/>
      <c r="KB41" s="210"/>
      <c r="KC41" s="210"/>
      <c r="KD41" s="210"/>
      <c r="KE41" s="210"/>
      <c r="KF41" s="210"/>
      <c r="KG41" s="210"/>
      <c r="KH41" s="210"/>
      <c r="KI41" s="210"/>
      <c r="KJ41" s="210"/>
      <c r="KK41" s="210"/>
      <c r="KL41" s="210"/>
      <c r="KM41" s="210"/>
      <c r="KN41" s="210"/>
      <c r="KO41" s="210"/>
      <c r="KP41" s="210"/>
      <c r="KQ41" s="210"/>
      <c r="KR41" s="210"/>
      <c r="KS41" s="210"/>
      <c r="KT41" s="210"/>
      <c r="KU41" s="210"/>
      <c r="KV41" s="210"/>
      <c r="KW41" s="210"/>
      <c r="KX41" s="210"/>
      <c r="KY41" s="210"/>
      <c r="KZ41" s="210"/>
      <c r="LA41" s="210"/>
      <c r="LB41" s="210"/>
      <c r="LC41" s="210"/>
      <c r="LD41" s="210"/>
      <c r="LE41" s="210"/>
      <c r="LF41" s="210"/>
      <c r="LG41" s="210"/>
      <c r="LH41" s="210"/>
      <c r="LI41" s="210"/>
      <c r="LJ41" s="210"/>
      <c r="LK41" s="210"/>
      <c r="LL41" s="210"/>
      <c r="LM41" s="210"/>
      <c r="LN41" s="210"/>
      <c r="LO41" s="210"/>
      <c r="LP41" s="210"/>
      <c r="LQ41" s="210"/>
      <c r="LR41" s="210"/>
      <c r="LS41" s="210"/>
      <c r="LT41" s="210"/>
      <c r="LU41" s="210"/>
    </row>
    <row r="42" spans="1:333" s="219" customFormat="1" ht="15.75">
      <c r="A42" s="170" t="s">
        <v>275</v>
      </c>
      <c r="B42" s="241" t="s">
        <v>660</v>
      </c>
      <c r="C42" s="241" t="s">
        <v>661</v>
      </c>
      <c r="D42" s="241" t="s">
        <v>648</v>
      </c>
      <c r="E42" s="224" t="s">
        <v>655</v>
      </c>
      <c r="F42" s="224" t="s">
        <v>526</v>
      </c>
      <c r="G42" s="224" t="s">
        <v>656</v>
      </c>
      <c r="H42" s="224" t="s">
        <v>657</v>
      </c>
      <c r="I42" s="224">
        <v>6871</v>
      </c>
      <c r="J42" s="224">
        <v>10200</v>
      </c>
      <c r="K42" s="224">
        <v>2</v>
      </c>
      <c r="L42" s="224">
        <v>2014</v>
      </c>
      <c r="M42" s="225" t="s">
        <v>658</v>
      </c>
      <c r="N42" s="225" t="s">
        <v>530</v>
      </c>
      <c r="O42" s="226">
        <v>44562</v>
      </c>
      <c r="P42" s="226">
        <v>44563</v>
      </c>
      <c r="Q42" s="226">
        <v>44927</v>
      </c>
      <c r="R42" s="227">
        <v>339500</v>
      </c>
      <c r="S42" s="209" t="s">
        <v>653</v>
      </c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0"/>
      <c r="DS42" s="210"/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0"/>
      <c r="EF42" s="210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0"/>
      <c r="ES42" s="210"/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0"/>
      <c r="FF42" s="210"/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  <c r="GD42" s="210"/>
      <c r="GE42" s="210"/>
      <c r="GF42" s="210"/>
      <c r="GG42" s="210"/>
      <c r="GH42" s="210"/>
      <c r="GI42" s="210"/>
      <c r="GJ42" s="210"/>
      <c r="GK42" s="210"/>
      <c r="GL42" s="210"/>
      <c r="GM42" s="210"/>
      <c r="GN42" s="210"/>
      <c r="GO42" s="210"/>
      <c r="GP42" s="210"/>
      <c r="GQ42" s="210"/>
      <c r="GR42" s="210"/>
      <c r="GS42" s="210"/>
      <c r="GT42" s="210"/>
      <c r="GU42" s="210"/>
      <c r="GV42" s="210"/>
      <c r="GW42" s="210"/>
      <c r="GX42" s="210"/>
      <c r="GY42" s="210"/>
      <c r="GZ42" s="210"/>
      <c r="HA42" s="210"/>
      <c r="HB42" s="210"/>
      <c r="HC42" s="210"/>
      <c r="HD42" s="210"/>
      <c r="HE42" s="210"/>
      <c r="HF42" s="210"/>
      <c r="HG42" s="210"/>
      <c r="HH42" s="210"/>
      <c r="HI42" s="210"/>
      <c r="HJ42" s="210"/>
      <c r="HK42" s="210"/>
      <c r="HL42" s="210"/>
      <c r="HM42" s="210"/>
      <c r="HN42" s="210"/>
      <c r="HO42" s="210"/>
      <c r="HP42" s="210"/>
      <c r="HQ42" s="210"/>
      <c r="HR42" s="210"/>
      <c r="HS42" s="210"/>
      <c r="HT42" s="210"/>
      <c r="HU42" s="210"/>
      <c r="HV42" s="210"/>
      <c r="HW42" s="210"/>
      <c r="HX42" s="210"/>
      <c r="HY42" s="210"/>
      <c r="HZ42" s="210"/>
      <c r="IA42" s="210"/>
      <c r="IB42" s="210"/>
      <c r="IC42" s="210"/>
      <c r="ID42" s="210"/>
      <c r="IE42" s="210"/>
      <c r="IF42" s="210"/>
      <c r="IG42" s="210"/>
      <c r="IH42" s="210"/>
      <c r="II42" s="210"/>
      <c r="IJ42" s="210"/>
      <c r="IK42" s="210"/>
      <c r="IL42" s="210"/>
      <c r="IM42" s="210"/>
      <c r="IN42" s="210"/>
      <c r="IO42" s="210"/>
      <c r="IP42" s="210"/>
      <c r="IQ42" s="210"/>
      <c r="IR42" s="210"/>
      <c r="IS42" s="210"/>
      <c r="IT42" s="210"/>
      <c r="IU42" s="210"/>
      <c r="IV42" s="210"/>
      <c r="IW42" s="210"/>
      <c r="IX42" s="210"/>
      <c r="IY42" s="210"/>
      <c r="IZ42" s="210"/>
      <c r="JA42" s="210"/>
      <c r="JB42" s="210"/>
      <c r="JC42" s="210"/>
      <c r="JD42" s="210"/>
      <c r="JE42" s="210"/>
      <c r="JF42" s="210"/>
      <c r="JG42" s="210"/>
      <c r="JH42" s="210"/>
      <c r="JI42" s="210"/>
      <c r="JJ42" s="210"/>
      <c r="JK42" s="210"/>
      <c r="JL42" s="210"/>
      <c r="JM42" s="210"/>
      <c r="JN42" s="210"/>
      <c r="JO42" s="210"/>
      <c r="JP42" s="210"/>
      <c r="JQ42" s="210"/>
      <c r="JR42" s="210"/>
      <c r="JS42" s="210"/>
      <c r="JT42" s="210"/>
      <c r="JU42" s="210"/>
      <c r="JV42" s="210"/>
      <c r="JW42" s="210"/>
      <c r="JX42" s="210"/>
      <c r="JY42" s="210"/>
      <c r="JZ42" s="210"/>
      <c r="KA42" s="210"/>
      <c r="KB42" s="210"/>
      <c r="KC42" s="210"/>
      <c r="KD42" s="210"/>
      <c r="KE42" s="210"/>
      <c r="KF42" s="210"/>
      <c r="KG42" s="210"/>
      <c r="KH42" s="210"/>
      <c r="KI42" s="210"/>
      <c r="KJ42" s="210"/>
      <c r="KK42" s="210"/>
      <c r="KL42" s="210"/>
      <c r="KM42" s="210"/>
      <c r="KN42" s="210"/>
      <c r="KO42" s="210"/>
      <c r="KP42" s="210"/>
      <c r="KQ42" s="210"/>
      <c r="KR42" s="210"/>
      <c r="KS42" s="210"/>
      <c r="KT42" s="210"/>
      <c r="KU42" s="210"/>
      <c r="KV42" s="210"/>
      <c r="KW42" s="210"/>
      <c r="KX42" s="210"/>
      <c r="KY42" s="210"/>
      <c r="KZ42" s="210"/>
      <c r="LA42" s="210"/>
      <c r="LB42" s="210"/>
      <c r="LC42" s="210"/>
      <c r="LD42" s="210"/>
      <c r="LE42" s="210"/>
      <c r="LF42" s="210"/>
      <c r="LG42" s="210"/>
      <c r="LH42" s="210"/>
      <c r="LI42" s="210"/>
      <c r="LJ42" s="210"/>
      <c r="LK42" s="210"/>
      <c r="LL42" s="210"/>
      <c r="LM42" s="210"/>
      <c r="LN42" s="210"/>
      <c r="LO42" s="210"/>
      <c r="LP42" s="210"/>
      <c r="LQ42" s="210"/>
      <c r="LR42" s="210"/>
      <c r="LS42" s="210"/>
      <c r="LT42" s="210"/>
      <c r="LU42" s="210"/>
    </row>
    <row r="43" spans="1:333" s="236" customFormat="1" ht="15.75">
      <c r="A43" s="170" t="s">
        <v>391</v>
      </c>
      <c r="B43" s="241" t="s">
        <v>654</v>
      </c>
      <c r="C43" s="242" t="s">
        <v>664</v>
      </c>
      <c r="D43" s="241" t="s">
        <v>648</v>
      </c>
      <c r="E43" s="224" t="s">
        <v>665</v>
      </c>
      <c r="F43" s="224" t="s">
        <v>526</v>
      </c>
      <c r="G43" s="224" t="s">
        <v>666</v>
      </c>
      <c r="H43" s="224" t="s">
        <v>657</v>
      </c>
      <c r="I43" s="224">
        <v>6871</v>
      </c>
      <c r="J43" s="224">
        <v>10330</v>
      </c>
      <c r="K43" s="224">
        <v>2</v>
      </c>
      <c r="L43" s="224">
        <v>2016</v>
      </c>
      <c r="M43" s="225" t="s">
        <v>667</v>
      </c>
      <c r="N43" s="225" t="s">
        <v>530</v>
      </c>
      <c r="O43" s="228" t="s">
        <v>256</v>
      </c>
      <c r="P43" s="229">
        <v>44132</v>
      </c>
      <c r="Q43" s="229">
        <v>44496</v>
      </c>
      <c r="R43" s="230">
        <v>308200</v>
      </c>
      <c r="S43" s="209" t="s">
        <v>653</v>
      </c>
      <c r="T43" s="231"/>
      <c r="U43" s="231"/>
      <c r="V43" s="231"/>
      <c r="W43" s="231"/>
      <c r="X43" s="231"/>
      <c r="Y43" s="232"/>
      <c r="Z43" s="232"/>
      <c r="AA43" s="233"/>
      <c r="AB43" s="234"/>
      <c r="AC43" s="234"/>
      <c r="AD43" s="233"/>
      <c r="AE43" s="235"/>
      <c r="AF43" s="231"/>
      <c r="AG43" s="234"/>
      <c r="AH43" s="234"/>
      <c r="AI43" s="233"/>
      <c r="AJ43" s="235"/>
      <c r="AK43" s="234"/>
      <c r="AL43" s="234"/>
      <c r="AM43" s="233"/>
      <c r="AN43" s="234"/>
      <c r="AO43" s="234"/>
      <c r="AP43" s="233"/>
      <c r="AQ43" s="234"/>
      <c r="AR43" s="234"/>
      <c r="AS43" s="233"/>
      <c r="AT43" s="234"/>
      <c r="AU43" s="234"/>
      <c r="AV43" s="231"/>
    </row>
    <row r="44" spans="1:333" s="14" customFormat="1" ht="15">
      <c r="B44" s="243"/>
      <c r="C44" s="243"/>
      <c r="D44" s="243"/>
      <c r="E44"/>
      <c r="F44"/>
      <c r="G44"/>
      <c r="H44"/>
      <c r="I44"/>
      <c r="J44"/>
      <c r="K44"/>
      <c r="L44"/>
      <c r="P44"/>
    </row>
  </sheetData>
  <mergeCells count="15">
    <mergeCell ref="AP1:AR1"/>
    <mergeCell ref="AS1:AU1"/>
    <mergeCell ref="Y1:Z1"/>
    <mergeCell ref="AA1:AC1"/>
    <mergeCell ref="AD1:AH1"/>
    <mergeCell ref="AI1:AL1"/>
    <mergeCell ref="AM1:AO1"/>
    <mergeCell ref="B18:B40"/>
    <mergeCell ref="C18:C40"/>
    <mergeCell ref="D18:D40"/>
    <mergeCell ref="B3:B12"/>
    <mergeCell ref="C3:C12"/>
    <mergeCell ref="D3:D11"/>
    <mergeCell ref="B15:B16"/>
    <mergeCell ref="C15:C16"/>
  </mergeCells>
  <phoneticPr fontId="44" type="noConversion"/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  <headerFooter>
    <oddHeader>&amp;RZakładka nr 4 - wykaz pojazdów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927A0-CA45-45BC-9669-C7CF7CC6959D}">
  <dimension ref="A2:R302"/>
  <sheetViews>
    <sheetView tabSelected="1" topLeftCell="B1" zoomScale="85" zoomScaleNormal="85" workbookViewId="0">
      <pane ySplit="1" topLeftCell="A2" activePane="bottomLeft" state="frozen"/>
      <selection pane="bottomLeft" activeCell="H9" sqref="H9"/>
    </sheetView>
  </sheetViews>
  <sheetFormatPr defaultColWidth="9.140625" defaultRowHeight="12.75"/>
  <cols>
    <col min="1" max="1" width="6.140625" style="69" customWidth="1"/>
    <col min="2" max="2" width="24" style="69" customWidth="1"/>
    <col min="3" max="4" width="19.85546875" style="69" customWidth="1"/>
    <col min="5" max="5" width="29.7109375" style="70" customWidth="1"/>
    <col min="6" max="6" width="18" style="71" customWidth="1"/>
    <col min="7" max="8" width="20" style="69" customWidth="1"/>
    <col min="9" max="9" width="18.28515625" style="69" customWidth="1"/>
    <col min="10" max="10" width="15.5703125" style="69" customWidth="1"/>
    <col min="11" max="11" width="18.42578125" style="69" customWidth="1"/>
    <col min="12" max="12" width="34.42578125" style="69" customWidth="1"/>
    <col min="13" max="13" width="17.28515625" style="79" customWidth="1"/>
    <col min="14" max="14" width="14.140625" style="79" customWidth="1"/>
    <col min="15" max="15" width="11.140625" style="79" bestFit="1" customWidth="1"/>
    <col min="16" max="16384" width="9.140625" style="79"/>
  </cols>
  <sheetData>
    <row r="2" spans="2:12" ht="14.25">
      <c r="B2" s="72" t="s">
        <v>53</v>
      </c>
      <c r="C2" s="72">
        <v>2016</v>
      </c>
      <c r="D2" s="72">
        <v>2017</v>
      </c>
      <c r="E2" s="72">
        <v>2018</v>
      </c>
      <c r="F2" s="72">
        <v>2019</v>
      </c>
      <c r="G2" s="72">
        <v>2020</v>
      </c>
      <c r="H2" s="80"/>
      <c r="L2" s="78"/>
    </row>
    <row r="3" spans="2:12" ht="14.25">
      <c r="B3" s="73" t="s">
        <v>62</v>
      </c>
      <c r="C3" s="74">
        <f>807.57+501.15+11047.88+2937.57</f>
        <v>15294.169999999998</v>
      </c>
      <c r="D3" s="74">
        <f>255.84+252.28+2324.7</f>
        <v>2832.8199999999997</v>
      </c>
      <c r="E3" s="74">
        <f>50026.03+700+266.3+300+5764.83+557.44+12792+557.44</f>
        <v>70964.040000000008</v>
      </c>
      <c r="F3" s="74">
        <f>3943.75+1500</f>
        <v>5443.75</v>
      </c>
      <c r="G3" s="74">
        <f>8571.59+3322.01</f>
        <v>11893.6</v>
      </c>
      <c r="H3" s="80"/>
      <c r="L3" s="78"/>
    </row>
    <row r="4" spans="2:12" ht="14.25">
      <c r="B4" s="73" t="s">
        <v>54</v>
      </c>
      <c r="C4" s="74" t="s">
        <v>256</v>
      </c>
      <c r="D4" s="74" t="s">
        <v>256</v>
      </c>
      <c r="E4" s="74" t="s">
        <v>256</v>
      </c>
      <c r="F4" s="74" t="s">
        <v>256</v>
      </c>
      <c r="G4" s="74" t="s">
        <v>256</v>
      </c>
      <c r="H4" s="80"/>
      <c r="L4" s="78"/>
    </row>
    <row r="5" spans="2:12" ht="14.25">
      <c r="B5" s="73" t="s">
        <v>55</v>
      </c>
      <c r="C5" s="74" t="s">
        <v>256</v>
      </c>
      <c r="D5" s="74" t="s">
        <v>256</v>
      </c>
      <c r="E5" s="74" t="s">
        <v>256</v>
      </c>
      <c r="F5" s="74" t="s">
        <v>256</v>
      </c>
      <c r="G5" s="74" t="s">
        <v>256</v>
      </c>
      <c r="H5" s="80"/>
      <c r="L5" s="78"/>
    </row>
    <row r="6" spans="2:12" ht="25.5">
      <c r="B6" s="73" t="s">
        <v>56</v>
      </c>
      <c r="C6" s="74">
        <f>7456.58</f>
        <v>7456.58</v>
      </c>
      <c r="D6" s="74">
        <f>4892.98+2011.4+3201.5+6596.85</f>
        <v>16702.73</v>
      </c>
      <c r="E6" s="74">
        <f>550+400+255+1302.32+1176.3+1210.37</f>
        <v>4893.99</v>
      </c>
      <c r="F6" s="74">
        <f>325.38+1540.74</f>
        <v>1866.12</v>
      </c>
      <c r="G6" s="74">
        <f>48896.36</f>
        <v>48896.36</v>
      </c>
      <c r="H6" s="80"/>
      <c r="L6" s="78"/>
    </row>
    <row r="7" spans="2:12" ht="14.25">
      <c r="B7" s="73" t="s">
        <v>57</v>
      </c>
      <c r="C7" s="75" t="s">
        <v>256</v>
      </c>
      <c r="D7" s="75" t="s">
        <v>256</v>
      </c>
      <c r="E7" s="75" t="s">
        <v>256</v>
      </c>
      <c r="F7" s="75" t="s">
        <v>256</v>
      </c>
      <c r="G7" s="76">
        <f>881+15345.41</f>
        <v>16226.41</v>
      </c>
      <c r="H7" s="272" t="s">
        <v>677</v>
      </c>
      <c r="L7" s="78"/>
    </row>
    <row r="8" spans="2:12" ht="14.25">
      <c r="B8" s="77" t="s">
        <v>58</v>
      </c>
      <c r="C8" s="77">
        <f t="shared" ref="C8:D8" si="0">SUM(C3:C7)</f>
        <v>22750.75</v>
      </c>
      <c r="D8" s="77">
        <f t="shared" si="0"/>
        <v>19535.55</v>
      </c>
      <c r="E8" s="77">
        <f>SUM(E3:E7)</f>
        <v>75858.030000000013</v>
      </c>
      <c r="F8" s="77">
        <f>SUM(F3:F7)</f>
        <v>7309.87</v>
      </c>
      <c r="G8" s="77">
        <f>SUM(G3:G7)</f>
        <v>77016.37</v>
      </c>
      <c r="H8" s="80"/>
      <c r="L8" s="78"/>
    </row>
    <row r="9" spans="2:12" ht="14.25">
      <c r="B9" s="73" t="s">
        <v>59</v>
      </c>
      <c r="C9" s="74"/>
      <c r="D9" s="74">
        <f>3030.86+5542.83</f>
        <v>8573.69</v>
      </c>
      <c r="E9" s="74">
        <f>12753.79+5900</f>
        <v>18653.79</v>
      </c>
      <c r="F9" s="74">
        <f>5112.1</f>
        <v>5112.1000000000004</v>
      </c>
      <c r="G9" s="74">
        <f>743.3+6246.72</f>
        <v>6990.02</v>
      </c>
      <c r="H9" s="80"/>
      <c r="L9" s="78"/>
    </row>
    <row r="10" spans="2:12" ht="14.25">
      <c r="B10" s="73" t="s">
        <v>60</v>
      </c>
      <c r="C10" s="74" t="s">
        <v>256</v>
      </c>
      <c r="D10" s="74" t="s">
        <v>256</v>
      </c>
      <c r="E10" s="74" t="s">
        <v>256</v>
      </c>
      <c r="F10" s="74" t="s">
        <v>256</v>
      </c>
      <c r="G10" s="74" t="s">
        <v>256</v>
      </c>
      <c r="H10" s="80"/>
      <c r="L10" s="78"/>
    </row>
    <row r="11" spans="2:12" ht="14.25">
      <c r="B11" s="73" t="s">
        <v>61</v>
      </c>
      <c r="C11" s="74" t="s">
        <v>256</v>
      </c>
      <c r="D11" s="74" t="s">
        <v>256</v>
      </c>
      <c r="E11" s="74" t="s">
        <v>256</v>
      </c>
      <c r="F11" s="74" t="s">
        <v>256</v>
      </c>
      <c r="G11" s="74" t="s">
        <v>256</v>
      </c>
      <c r="H11" s="80"/>
      <c r="L11" s="78"/>
    </row>
    <row r="12" spans="2:12" ht="14.25">
      <c r="B12" s="73" t="s">
        <v>57</v>
      </c>
      <c r="C12" s="75" t="s">
        <v>256</v>
      </c>
      <c r="D12" s="75" t="s">
        <v>256</v>
      </c>
      <c r="E12" s="75" t="s">
        <v>256</v>
      </c>
      <c r="F12" s="75" t="s">
        <v>256</v>
      </c>
      <c r="G12" s="75" t="s">
        <v>256</v>
      </c>
      <c r="H12" s="80"/>
      <c r="L12" s="78"/>
    </row>
    <row r="13" spans="2:12" ht="14.25">
      <c r="B13" s="77" t="s">
        <v>58</v>
      </c>
      <c r="C13" s="77">
        <f t="shared" ref="C13:F13" si="1">SUM(C9:C12)</f>
        <v>0</v>
      </c>
      <c r="D13" s="77">
        <f t="shared" si="1"/>
        <v>8573.69</v>
      </c>
      <c r="E13" s="77">
        <f t="shared" si="1"/>
        <v>18653.79</v>
      </c>
      <c r="F13" s="77">
        <f t="shared" si="1"/>
        <v>5112.1000000000004</v>
      </c>
      <c r="G13" s="77">
        <f>SUM(G9:G12)</f>
        <v>6990.02</v>
      </c>
      <c r="H13" s="80"/>
      <c r="L13" s="78"/>
    </row>
    <row r="14" spans="2:12" ht="14.25">
      <c r="B14" s="73" t="s">
        <v>63</v>
      </c>
      <c r="C14" s="74" t="s">
        <v>256</v>
      </c>
      <c r="D14" s="74" t="s">
        <v>256</v>
      </c>
      <c r="E14" s="74" t="s">
        <v>256</v>
      </c>
      <c r="F14" s="74" t="s">
        <v>256</v>
      </c>
      <c r="G14" s="74" t="s">
        <v>256</v>
      </c>
      <c r="H14" s="80"/>
      <c r="L14" s="78"/>
    </row>
    <row r="15" spans="2:12" ht="14.25">
      <c r="B15" s="73" t="s">
        <v>64</v>
      </c>
      <c r="C15" s="74" t="s">
        <v>256</v>
      </c>
      <c r="D15" s="74" t="s">
        <v>256</v>
      </c>
      <c r="E15" s="74" t="s">
        <v>256</v>
      </c>
      <c r="F15" s="74" t="s">
        <v>256</v>
      </c>
      <c r="G15" s="74" t="s">
        <v>256</v>
      </c>
      <c r="H15" s="80"/>
      <c r="L15" s="78"/>
    </row>
    <row r="16" spans="2:12" ht="14.25">
      <c r="B16" s="73" t="s">
        <v>57</v>
      </c>
      <c r="C16" s="75" t="s">
        <v>256</v>
      </c>
      <c r="D16" s="75" t="s">
        <v>256</v>
      </c>
      <c r="E16" s="75" t="s">
        <v>256</v>
      </c>
      <c r="F16" s="75" t="s">
        <v>256</v>
      </c>
      <c r="G16" s="75" t="s">
        <v>256</v>
      </c>
      <c r="H16" s="80"/>
      <c r="L16" s="78"/>
    </row>
    <row r="17" spans="2:12" ht="14.25">
      <c r="B17" s="77" t="s">
        <v>58</v>
      </c>
      <c r="C17" s="77" t="s">
        <v>256</v>
      </c>
      <c r="D17" s="77" t="s">
        <v>256</v>
      </c>
      <c r="E17" s="77" t="s">
        <v>256</v>
      </c>
      <c r="F17" s="77" t="s">
        <v>256</v>
      </c>
      <c r="G17" s="77" t="s">
        <v>256</v>
      </c>
      <c r="H17" s="80"/>
      <c r="L17" s="78"/>
    </row>
    <row r="19" spans="2:12">
      <c r="C19" s="273" t="s">
        <v>678</v>
      </c>
    </row>
    <row r="22" spans="2:12">
      <c r="C22" s="208" t="s">
        <v>676</v>
      </c>
    </row>
    <row r="188" spans="5:18" s="69" customFormat="1">
      <c r="E188" s="70"/>
      <c r="M188" s="79"/>
      <c r="N188" s="79"/>
      <c r="O188" s="79"/>
      <c r="P188" s="79"/>
      <c r="Q188" s="79"/>
      <c r="R188" s="79"/>
    </row>
    <row r="189" spans="5:18" s="69" customFormat="1">
      <c r="E189" s="70"/>
      <c r="M189" s="79"/>
      <c r="N189" s="79"/>
      <c r="O189" s="79"/>
      <c r="P189" s="79"/>
      <c r="Q189" s="79"/>
      <c r="R189" s="79"/>
    </row>
    <row r="190" spans="5:18" s="69" customFormat="1">
      <c r="E190" s="70"/>
      <c r="M190" s="79"/>
      <c r="N190" s="79"/>
      <c r="O190" s="79"/>
      <c r="P190" s="79"/>
      <c r="Q190" s="79"/>
      <c r="R190" s="79"/>
    </row>
    <row r="191" spans="5:18" s="69" customFormat="1">
      <c r="E191" s="70"/>
      <c r="M191" s="79"/>
      <c r="N191" s="79"/>
      <c r="O191" s="79"/>
      <c r="P191" s="79"/>
      <c r="Q191" s="79"/>
      <c r="R191" s="79"/>
    </row>
    <row r="192" spans="5:18" s="69" customFormat="1">
      <c r="E192" s="70"/>
      <c r="M192" s="79"/>
      <c r="N192" s="79"/>
      <c r="O192" s="79"/>
      <c r="P192" s="79"/>
      <c r="Q192" s="79"/>
      <c r="R192" s="79"/>
    </row>
    <row r="193" spans="5:18" s="69" customFormat="1">
      <c r="E193" s="70"/>
      <c r="M193" s="79"/>
      <c r="N193" s="79"/>
      <c r="O193" s="79"/>
      <c r="P193" s="79"/>
      <c r="Q193" s="79"/>
      <c r="R193" s="79"/>
    </row>
    <row r="194" spans="5:18" s="69" customFormat="1">
      <c r="E194" s="70"/>
      <c r="M194" s="79"/>
      <c r="N194" s="79"/>
      <c r="O194" s="79"/>
      <c r="P194" s="79"/>
      <c r="Q194" s="79"/>
      <c r="R194" s="79"/>
    </row>
    <row r="195" spans="5:18" s="69" customFormat="1">
      <c r="E195" s="70"/>
      <c r="M195" s="79"/>
      <c r="N195" s="79"/>
      <c r="O195" s="79"/>
      <c r="P195" s="79"/>
      <c r="Q195" s="79"/>
      <c r="R195" s="79"/>
    </row>
    <row r="196" spans="5:18" s="69" customFormat="1">
      <c r="E196" s="70"/>
      <c r="M196" s="79"/>
      <c r="N196" s="79"/>
      <c r="O196" s="79"/>
      <c r="P196" s="79"/>
      <c r="Q196" s="79"/>
      <c r="R196" s="79"/>
    </row>
    <row r="197" spans="5:18" s="69" customFormat="1">
      <c r="E197" s="70"/>
      <c r="M197" s="79"/>
      <c r="N197" s="79"/>
      <c r="O197" s="79"/>
      <c r="P197" s="79"/>
      <c r="Q197" s="79"/>
      <c r="R197" s="79"/>
    </row>
    <row r="198" spans="5:18" s="69" customFormat="1">
      <c r="E198" s="70"/>
      <c r="M198" s="79"/>
      <c r="N198" s="79"/>
      <c r="O198" s="79"/>
      <c r="P198" s="79"/>
      <c r="Q198" s="79"/>
      <c r="R198" s="79"/>
    </row>
    <row r="199" spans="5:18" s="69" customFormat="1">
      <c r="E199" s="70"/>
      <c r="M199" s="79"/>
      <c r="N199" s="79"/>
      <c r="O199" s="79"/>
      <c r="P199" s="79"/>
      <c r="Q199" s="79"/>
      <c r="R199" s="79"/>
    </row>
    <row r="200" spans="5:18" s="69" customFormat="1">
      <c r="E200" s="70"/>
      <c r="M200" s="79"/>
      <c r="N200" s="79"/>
      <c r="O200" s="79"/>
      <c r="P200" s="79"/>
      <c r="Q200" s="79"/>
      <c r="R200" s="79"/>
    </row>
    <row r="201" spans="5:18" s="69" customFormat="1">
      <c r="E201" s="70"/>
      <c r="M201" s="79"/>
      <c r="N201" s="79"/>
      <c r="O201" s="79"/>
      <c r="P201" s="79"/>
      <c r="Q201" s="79"/>
      <c r="R201" s="79"/>
    </row>
    <row r="202" spans="5:18" s="69" customFormat="1">
      <c r="E202" s="70"/>
      <c r="M202" s="79"/>
      <c r="N202" s="79"/>
      <c r="O202" s="79"/>
      <c r="P202" s="79"/>
      <c r="Q202" s="79"/>
      <c r="R202" s="79"/>
    </row>
    <row r="203" spans="5:18" s="69" customFormat="1">
      <c r="E203" s="70"/>
      <c r="M203" s="79"/>
      <c r="N203" s="79"/>
      <c r="O203" s="79"/>
      <c r="P203" s="79"/>
      <c r="Q203" s="79"/>
      <c r="R203" s="79"/>
    </row>
    <row r="204" spans="5:18" s="69" customFormat="1">
      <c r="E204" s="70"/>
      <c r="M204" s="79"/>
      <c r="N204" s="79"/>
      <c r="O204" s="79"/>
      <c r="P204" s="79"/>
      <c r="Q204" s="79"/>
      <c r="R204" s="79"/>
    </row>
    <row r="205" spans="5:18" s="69" customFormat="1">
      <c r="E205" s="70"/>
      <c r="M205" s="79"/>
      <c r="N205" s="79"/>
      <c r="O205" s="79"/>
      <c r="P205" s="79"/>
      <c r="Q205" s="79"/>
      <c r="R205" s="79"/>
    </row>
    <row r="206" spans="5:18" s="69" customFormat="1">
      <c r="E206" s="70"/>
      <c r="M206" s="79"/>
      <c r="N206" s="79"/>
      <c r="O206" s="79"/>
      <c r="P206" s="79"/>
      <c r="Q206" s="79"/>
      <c r="R206" s="79"/>
    </row>
    <row r="207" spans="5:18" s="69" customFormat="1">
      <c r="E207" s="70"/>
      <c r="M207" s="79"/>
      <c r="N207" s="79"/>
      <c r="O207" s="79"/>
      <c r="P207" s="79"/>
      <c r="Q207" s="79"/>
      <c r="R207" s="79"/>
    </row>
    <row r="208" spans="5:18" s="69" customFormat="1">
      <c r="E208" s="70"/>
      <c r="M208" s="79"/>
      <c r="N208" s="79"/>
      <c r="O208" s="79"/>
      <c r="P208" s="79"/>
      <c r="Q208" s="79"/>
      <c r="R208" s="79"/>
    </row>
    <row r="209" spans="5:18" s="69" customFormat="1">
      <c r="E209" s="70"/>
      <c r="M209" s="79"/>
      <c r="N209" s="79"/>
      <c r="O209" s="79"/>
      <c r="P209" s="79"/>
      <c r="Q209" s="79"/>
      <c r="R209" s="79"/>
    </row>
    <row r="210" spans="5:18" s="69" customFormat="1">
      <c r="E210" s="70"/>
      <c r="M210" s="79"/>
      <c r="N210" s="79"/>
      <c r="O210" s="79"/>
      <c r="P210" s="79"/>
      <c r="Q210" s="79"/>
      <c r="R210" s="79"/>
    </row>
    <row r="211" spans="5:18" s="69" customFormat="1">
      <c r="E211" s="70"/>
      <c r="M211" s="79"/>
      <c r="N211" s="79"/>
      <c r="O211" s="79"/>
      <c r="P211" s="79"/>
      <c r="Q211" s="79"/>
      <c r="R211" s="79"/>
    </row>
    <row r="212" spans="5:18" s="69" customFormat="1">
      <c r="E212" s="70"/>
      <c r="M212" s="79"/>
      <c r="N212" s="79"/>
      <c r="O212" s="79"/>
      <c r="P212" s="79"/>
      <c r="Q212" s="79"/>
      <c r="R212" s="79"/>
    </row>
    <row r="213" spans="5:18" s="69" customFormat="1">
      <c r="E213" s="70"/>
      <c r="M213" s="79"/>
      <c r="N213" s="79"/>
      <c r="O213" s="79"/>
      <c r="P213" s="79"/>
      <c r="Q213" s="79"/>
      <c r="R213" s="79"/>
    </row>
    <row r="214" spans="5:18" s="69" customFormat="1">
      <c r="E214" s="70"/>
      <c r="M214" s="79"/>
      <c r="N214" s="79"/>
      <c r="O214" s="79"/>
      <c r="P214" s="79"/>
      <c r="Q214" s="79"/>
      <c r="R214" s="79"/>
    </row>
    <row r="215" spans="5:18" s="69" customFormat="1">
      <c r="E215" s="70"/>
      <c r="M215" s="79"/>
      <c r="N215" s="79"/>
      <c r="O215" s="79"/>
      <c r="P215" s="79"/>
      <c r="Q215" s="79"/>
      <c r="R215" s="79"/>
    </row>
    <row r="216" spans="5:18" s="69" customFormat="1">
      <c r="E216" s="70"/>
      <c r="M216" s="79"/>
      <c r="N216" s="79"/>
      <c r="O216" s="79"/>
      <c r="P216" s="79"/>
      <c r="Q216" s="79"/>
      <c r="R216" s="79"/>
    </row>
    <row r="217" spans="5:18" s="69" customFormat="1">
      <c r="E217" s="70"/>
      <c r="M217" s="79"/>
      <c r="N217" s="79"/>
      <c r="O217" s="79"/>
      <c r="P217" s="79"/>
      <c r="Q217" s="79"/>
      <c r="R217" s="79"/>
    </row>
    <row r="218" spans="5:18" s="69" customFormat="1">
      <c r="E218" s="70"/>
      <c r="M218" s="79"/>
      <c r="N218" s="79"/>
      <c r="O218" s="79"/>
      <c r="P218" s="79"/>
      <c r="Q218" s="79"/>
      <c r="R218" s="79"/>
    </row>
    <row r="219" spans="5:18" s="69" customFormat="1">
      <c r="E219" s="70"/>
      <c r="M219" s="79"/>
      <c r="N219" s="79"/>
      <c r="O219" s="79"/>
      <c r="P219" s="79"/>
      <c r="Q219" s="79"/>
      <c r="R219" s="79"/>
    </row>
    <row r="220" spans="5:18" s="69" customFormat="1">
      <c r="E220" s="70"/>
      <c r="M220" s="79"/>
      <c r="N220" s="79"/>
      <c r="O220" s="79"/>
      <c r="P220" s="79"/>
      <c r="Q220" s="79"/>
      <c r="R220" s="79"/>
    </row>
    <row r="221" spans="5:18" s="69" customFormat="1">
      <c r="E221" s="70"/>
      <c r="M221" s="79"/>
      <c r="N221" s="79"/>
      <c r="O221" s="79"/>
      <c r="P221" s="79"/>
      <c r="Q221" s="79"/>
      <c r="R221" s="79"/>
    </row>
    <row r="222" spans="5:18" s="69" customFormat="1">
      <c r="E222" s="70"/>
      <c r="M222" s="79"/>
      <c r="N222" s="79"/>
      <c r="O222" s="79"/>
      <c r="P222" s="79"/>
      <c r="Q222" s="79"/>
      <c r="R222" s="79"/>
    </row>
    <row r="223" spans="5:18" s="69" customFormat="1">
      <c r="E223" s="70"/>
      <c r="M223" s="79"/>
      <c r="N223" s="79"/>
      <c r="O223" s="79"/>
      <c r="P223" s="79"/>
      <c r="Q223" s="79"/>
      <c r="R223" s="79"/>
    </row>
    <row r="224" spans="5:18" s="69" customFormat="1">
      <c r="E224" s="70"/>
      <c r="M224" s="79"/>
      <c r="N224" s="79"/>
      <c r="O224" s="79"/>
      <c r="P224" s="79"/>
      <c r="Q224" s="79"/>
      <c r="R224" s="79"/>
    </row>
    <row r="225" spans="5:18" s="69" customFormat="1">
      <c r="E225" s="70"/>
      <c r="M225" s="79"/>
      <c r="N225" s="79"/>
      <c r="O225" s="79"/>
      <c r="P225" s="79"/>
      <c r="Q225" s="79"/>
      <c r="R225" s="79"/>
    </row>
    <row r="226" spans="5:18" s="69" customFormat="1">
      <c r="E226" s="70"/>
      <c r="M226" s="79"/>
      <c r="N226" s="79"/>
      <c r="O226" s="79"/>
      <c r="P226" s="79"/>
      <c r="Q226" s="79"/>
      <c r="R226" s="79"/>
    </row>
    <row r="227" spans="5:18" s="69" customFormat="1">
      <c r="E227" s="70"/>
      <c r="M227" s="79"/>
      <c r="N227" s="79"/>
      <c r="O227" s="79"/>
      <c r="P227" s="79"/>
      <c r="Q227" s="79"/>
      <c r="R227" s="79"/>
    </row>
    <row r="228" spans="5:18" s="69" customFormat="1">
      <c r="E228" s="70"/>
      <c r="M228" s="79"/>
      <c r="N228" s="79"/>
      <c r="O228" s="79"/>
      <c r="P228" s="79"/>
      <c r="Q228" s="79"/>
      <c r="R228" s="79"/>
    </row>
    <row r="229" spans="5:18" s="69" customFormat="1">
      <c r="E229" s="70"/>
      <c r="M229" s="79"/>
      <c r="N229" s="79"/>
      <c r="O229" s="79"/>
      <c r="P229" s="79"/>
      <c r="Q229" s="79"/>
      <c r="R229" s="79"/>
    </row>
    <row r="230" spans="5:18" s="69" customFormat="1">
      <c r="E230" s="70"/>
      <c r="M230" s="79"/>
      <c r="N230" s="79"/>
      <c r="O230" s="79"/>
      <c r="P230" s="79"/>
      <c r="Q230" s="79"/>
      <c r="R230" s="79"/>
    </row>
    <row r="231" spans="5:18" s="69" customFormat="1">
      <c r="E231" s="70"/>
      <c r="M231" s="79"/>
      <c r="N231" s="79"/>
      <c r="O231" s="79"/>
      <c r="P231" s="79"/>
      <c r="Q231" s="79"/>
      <c r="R231" s="79"/>
    </row>
    <row r="232" spans="5:18" s="69" customFormat="1">
      <c r="E232" s="70"/>
      <c r="M232" s="79"/>
      <c r="N232" s="79"/>
      <c r="O232" s="79"/>
      <c r="P232" s="79"/>
      <c r="Q232" s="79"/>
      <c r="R232" s="79"/>
    </row>
    <row r="233" spans="5:18" s="69" customFormat="1">
      <c r="E233" s="70"/>
      <c r="M233" s="79"/>
      <c r="N233" s="79"/>
      <c r="O233" s="79"/>
      <c r="P233" s="79"/>
      <c r="Q233" s="79"/>
      <c r="R233" s="79"/>
    </row>
    <row r="234" spans="5:18" s="69" customFormat="1">
      <c r="E234" s="70"/>
      <c r="M234" s="79"/>
      <c r="N234" s="79"/>
      <c r="O234" s="79"/>
      <c r="P234" s="79"/>
      <c r="Q234" s="79"/>
      <c r="R234" s="79"/>
    </row>
    <row r="235" spans="5:18" s="69" customFormat="1">
      <c r="E235" s="70"/>
      <c r="M235" s="79"/>
      <c r="N235" s="79"/>
      <c r="O235" s="79"/>
      <c r="P235" s="79"/>
      <c r="Q235" s="79"/>
      <c r="R235" s="79"/>
    </row>
    <row r="236" spans="5:18" s="69" customFormat="1">
      <c r="E236" s="70"/>
      <c r="M236" s="79"/>
      <c r="N236" s="79"/>
      <c r="O236" s="79"/>
      <c r="P236" s="79"/>
      <c r="Q236" s="79"/>
      <c r="R236" s="79"/>
    </row>
    <row r="237" spans="5:18" s="69" customFormat="1">
      <c r="E237" s="70"/>
      <c r="M237" s="79"/>
      <c r="N237" s="79"/>
      <c r="O237" s="79"/>
      <c r="P237" s="79"/>
      <c r="Q237" s="79"/>
      <c r="R237" s="79"/>
    </row>
    <row r="238" spans="5:18" s="69" customFormat="1">
      <c r="E238" s="70"/>
      <c r="M238" s="79"/>
      <c r="N238" s="79"/>
      <c r="O238" s="79"/>
      <c r="P238" s="79"/>
      <c r="Q238" s="79"/>
      <c r="R238" s="79"/>
    </row>
    <row r="239" spans="5:18" s="69" customFormat="1">
      <c r="E239" s="70"/>
      <c r="M239" s="79"/>
      <c r="N239" s="79"/>
      <c r="O239" s="79"/>
      <c r="P239" s="79"/>
      <c r="Q239" s="79"/>
      <c r="R239" s="79"/>
    </row>
    <row r="240" spans="5:18" s="69" customFormat="1">
      <c r="E240" s="70"/>
      <c r="M240" s="79"/>
      <c r="N240" s="79"/>
      <c r="O240" s="79"/>
      <c r="P240" s="79"/>
      <c r="Q240" s="79"/>
      <c r="R240" s="79"/>
    </row>
    <row r="241" spans="5:18" s="69" customFormat="1">
      <c r="E241" s="70"/>
      <c r="M241" s="79"/>
      <c r="N241" s="79"/>
      <c r="O241" s="79"/>
      <c r="P241" s="79"/>
      <c r="Q241" s="79"/>
      <c r="R241" s="79"/>
    </row>
    <row r="242" spans="5:18" s="69" customFormat="1">
      <c r="E242" s="70"/>
      <c r="M242" s="79"/>
      <c r="N242" s="79"/>
      <c r="O242" s="79"/>
      <c r="P242" s="79"/>
      <c r="Q242" s="79"/>
      <c r="R242" s="79"/>
    </row>
    <row r="243" spans="5:18" s="69" customFormat="1">
      <c r="E243" s="70"/>
      <c r="M243" s="79"/>
      <c r="N243" s="79"/>
      <c r="O243" s="79"/>
      <c r="P243" s="79"/>
      <c r="Q243" s="79"/>
      <c r="R243" s="79"/>
    </row>
    <row r="244" spans="5:18" s="69" customFormat="1">
      <c r="E244" s="70"/>
      <c r="M244" s="79"/>
      <c r="N244" s="79"/>
      <c r="O244" s="79"/>
      <c r="P244" s="79"/>
      <c r="Q244" s="79"/>
      <c r="R244" s="79"/>
    </row>
    <row r="245" spans="5:18" s="69" customFormat="1">
      <c r="E245" s="70"/>
      <c r="M245" s="79"/>
      <c r="N245" s="79"/>
      <c r="O245" s="79"/>
      <c r="P245" s="79"/>
      <c r="Q245" s="79"/>
      <c r="R245" s="79"/>
    </row>
    <row r="246" spans="5:18" s="69" customFormat="1">
      <c r="E246" s="70"/>
      <c r="M246" s="79"/>
      <c r="N246" s="79"/>
      <c r="O246" s="79"/>
      <c r="P246" s="79"/>
      <c r="Q246" s="79"/>
      <c r="R246" s="79"/>
    </row>
    <row r="247" spans="5:18" s="69" customFormat="1">
      <c r="E247" s="70"/>
      <c r="M247" s="79"/>
      <c r="N247" s="79"/>
      <c r="O247" s="79"/>
      <c r="P247" s="79"/>
      <c r="Q247" s="79"/>
      <c r="R247" s="79"/>
    </row>
    <row r="248" spans="5:18" s="69" customFormat="1">
      <c r="E248" s="70"/>
      <c r="M248" s="79"/>
      <c r="N248" s="79"/>
      <c r="O248" s="79"/>
      <c r="P248" s="79"/>
      <c r="Q248" s="79"/>
      <c r="R248" s="79"/>
    </row>
    <row r="249" spans="5:18" s="69" customFormat="1">
      <c r="E249" s="70"/>
      <c r="M249" s="79"/>
      <c r="N249" s="79"/>
      <c r="O249" s="79"/>
      <c r="P249" s="79"/>
      <c r="Q249" s="79"/>
      <c r="R249" s="79"/>
    </row>
    <row r="250" spans="5:18" s="69" customFormat="1">
      <c r="E250" s="70"/>
      <c r="M250" s="79"/>
      <c r="N250" s="79"/>
      <c r="O250" s="79"/>
      <c r="P250" s="79"/>
      <c r="Q250" s="79"/>
      <c r="R250" s="79"/>
    </row>
    <row r="251" spans="5:18" s="69" customFormat="1">
      <c r="E251" s="70"/>
      <c r="M251" s="79"/>
      <c r="N251" s="79"/>
      <c r="O251" s="79"/>
      <c r="P251" s="79"/>
      <c r="Q251" s="79"/>
      <c r="R251" s="79"/>
    </row>
    <row r="252" spans="5:18" s="69" customFormat="1">
      <c r="E252" s="70"/>
      <c r="M252" s="79"/>
      <c r="N252" s="79"/>
      <c r="O252" s="79"/>
      <c r="P252" s="79"/>
      <c r="Q252" s="79"/>
      <c r="R252" s="79"/>
    </row>
    <row r="253" spans="5:18" s="69" customFormat="1">
      <c r="E253" s="70"/>
      <c r="M253" s="79"/>
      <c r="N253" s="79"/>
      <c r="O253" s="79"/>
      <c r="P253" s="79"/>
      <c r="Q253" s="79"/>
      <c r="R253" s="79"/>
    </row>
    <row r="254" spans="5:18" s="69" customFormat="1">
      <c r="E254" s="70"/>
      <c r="M254" s="79"/>
      <c r="N254" s="79"/>
      <c r="O254" s="79"/>
      <c r="P254" s="79"/>
      <c r="Q254" s="79"/>
      <c r="R254" s="79"/>
    </row>
    <row r="255" spans="5:18" s="69" customFormat="1">
      <c r="E255" s="70"/>
      <c r="M255" s="79"/>
      <c r="N255" s="79"/>
      <c r="O255" s="79"/>
      <c r="P255" s="79"/>
      <c r="Q255" s="79"/>
      <c r="R255" s="79"/>
    </row>
    <row r="256" spans="5:18" s="69" customFormat="1">
      <c r="E256" s="70"/>
      <c r="M256" s="79"/>
      <c r="N256" s="79"/>
      <c r="O256" s="79"/>
      <c r="P256" s="79"/>
      <c r="Q256" s="79"/>
      <c r="R256" s="79"/>
    </row>
    <row r="257" spans="5:18" s="69" customFormat="1">
      <c r="E257" s="70"/>
      <c r="M257" s="79"/>
      <c r="N257" s="79"/>
      <c r="O257" s="79"/>
      <c r="P257" s="79"/>
      <c r="Q257" s="79"/>
      <c r="R257" s="79"/>
    </row>
    <row r="258" spans="5:18" s="69" customFormat="1">
      <c r="E258" s="70"/>
      <c r="M258" s="79"/>
      <c r="N258" s="79"/>
      <c r="O258" s="79"/>
      <c r="P258" s="79"/>
      <c r="Q258" s="79"/>
      <c r="R258" s="79"/>
    </row>
    <row r="259" spans="5:18" s="69" customFormat="1">
      <c r="E259" s="70"/>
      <c r="M259" s="79"/>
      <c r="N259" s="79"/>
      <c r="O259" s="79"/>
      <c r="P259" s="79"/>
      <c r="Q259" s="79"/>
      <c r="R259" s="79"/>
    </row>
    <row r="260" spans="5:18" s="69" customFormat="1">
      <c r="E260" s="70"/>
      <c r="M260" s="79"/>
      <c r="N260" s="79"/>
      <c r="O260" s="79"/>
      <c r="P260" s="79"/>
      <c r="Q260" s="79"/>
      <c r="R260" s="79"/>
    </row>
    <row r="261" spans="5:18" s="69" customFormat="1">
      <c r="E261" s="70"/>
      <c r="M261" s="79"/>
      <c r="N261" s="79"/>
      <c r="O261" s="79"/>
      <c r="P261" s="79"/>
      <c r="Q261" s="79"/>
      <c r="R261" s="79"/>
    </row>
    <row r="262" spans="5:18" s="69" customFormat="1">
      <c r="E262" s="70"/>
      <c r="M262" s="79"/>
      <c r="N262" s="79"/>
      <c r="O262" s="79"/>
      <c r="P262" s="79"/>
      <c r="Q262" s="79"/>
      <c r="R262" s="79"/>
    </row>
    <row r="263" spans="5:18" s="69" customFormat="1">
      <c r="E263" s="70"/>
      <c r="M263" s="79"/>
      <c r="N263" s="79"/>
      <c r="O263" s="79"/>
      <c r="P263" s="79"/>
      <c r="Q263" s="79"/>
      <c r="R263" s="79"/>
    </row>
    <row r="264" spans="5:18" s="69" customFormat="1">
      <c r="E264" s="70"/>
      <c r="M264" s="79"/>
      <c r="N264" s="79"/>
      <c r="O264" s="79"/>
      <c r="P264" s="79"/>
      <c r="Q264" s="79"/>
      <c r="R264" s="79"/>
    </row>
    <row r="265" spans="5:18" s="69" customFormat="1">
      <c r="E265" s="70"/>
      <c r="M265" s="79"/>
      <c r="N265" s="79"/>
      <c r="O265" s="79"/>
      <c r="P265" s="79"/>
      <c r="Q265" s="79"/>
      <c r="R265" s="79"/>
    </row>
    <row r="266" spans="5:18" s="69" customFormat="1">
      <c r="E266" s="70"/>
      <c r="M266" s="79"/>
      <c r="N266" s="79"/>
      <c r="O266" s="79"/>
      <c r="P266" s="79"/>
      <c r="Q266" s="79"/>
      <c r="R266" s="79"/>
    </row>
    <row r="267" spans="5:18" s="69" customFormat="1">
      <c r="E267" s="70"/>
      <c r="M267" s="79"/>
      <c r="N267" s="79"/>
      <c r="O267" s="79"/>
      <c r="P267" s="79"/>
      <c r="Q267" s="79"/>
      <c r="R267" s="79"/>
    </row>
    <row r="268" spans="5:18" s="69" customFormat="1">
      <c r="E268" s="70"/>
      <c r="M268" s="79"/>
      <c r="N268" s="79"/>
      <c r="O268" s="79"/>
      <c r="P268" s="79"/>
      <c r="Q268" s="79"/>
      <c r="R268" s="79"/>
    </row>
    <row r="269" spans="5:18" s="69" customFormat="1">
      <c r="E269" s="70"/>
      <c r="M269" s="79"/>
      <c r="N269" s="79"/>
      <c r="O269" s="79"/>
      <c r="P269" s="79"/>
      <c r="Q269" s="79"/>
      <c r="R269" s="79"/>
    </row>
    <row r="270" spans="5:18" s="69" customFormat="1">
      <c r="E270" s="70"/>
      <c r="M270" s="79"/>
      <c r="N270" s="79"/>
      <c r="O270" s="79"/>
      <c r="P270" s="79"/>
      <c r="Q270" s="79"/>
      <c r="R270" s="79"/>
    </row>
    <row r="271" spans="5:18" s="69" customFormat="1">
      <c r="E271" s="70"/>
      <c r="M271" s="79"/>
      <c r="N271" s="79"/>
      <c r="O271" s="79"/>
      <c r="P271" s="79"/>
      <c r="Q271" s="79"/>
      <c r="R271" s="79"/>
    </row>
    <row r="272" spans="5:18" s="69" customFormat="1">
      <c r="E272" s="70"/>
      <c r="M272" s="79"/>
      <c r="N272" s="79"/>
      <c r="O272" s="79"/>
      <c r="P272" s="79"/>
      <c r="Q272" s="79"/>
      <c r="R272" s="79"/>
    </row>
    <row r="273" spans="5:18" s="69" customFormat="1">
      <c r="E273" s="70"/>
      <c r="M273" s="79"/>
      <c r="N273" s="79"/>
      <c r="O273" s="79"/>
      <c r="P273" s="79"/>
      <c r="Q273" s="79"/>
      <c r="R273" s="79"/>
    </row>
    <row r="274" spans="5:18" s="69" customFormat="1">
      <c r="E274" s="70"/>
      <c r="M274" s="79"/>
      <c r="N274" s="79"/>
      <c r="O274" s="79"/>
      <c r="P274" s="79"/>
      <c r="Q274" s="79"/>
      <c r="R274" s="79"/>
    </row>
    <row r="275" spans="5:18" s="69" customFormat="1">
      <c r="E275" s="70"/>
      <c r="M275" s="79"/>
      <c r="N275" s="79"/>
      <c r="O275" s="79"/>
      <c r="P275" s="79"/>
      <c r="Q275" s="79"/>
      <c r="R275" s="79"/>
    </row>
    <row r="276" spans="5:18" s="69" customFormat="1">
      <c r="E276" s="70"/>
      <c r="M276" s="79"/>
      <c r="N276" s="79"/>
      <c r="O276" s="79"/>
      <c r="P276" s="79"/>
      <c r="Q276" s="79"/>
      <c r="R276" s="79"/>
    </row>
    <row r="277" spans="5:18" s="69" customFormat="1">
      <c r="E277" s="70"/>
      <c r="M277" s="79"/>
      <c r="N277" s="79"/>
      <c r="O277" s="79"/>
      <c r="P277" s="79"/>
      <c r="Q277" s="79"/>
      <c r="R277" s="79"/>
    </row>
    <row r="278" spans="5:18" s="69" customFormat="1">
      <c r="E278" s="70"/>
      <c r="M278" s="79"/>
      <c r="N278" s="79"/>
      <c r="O278" s="79"/>
      <c r="P278" s="79"/>
      <c r="Q278" s="79"/>
      <c r="R278" s="79"/>
    </row>
    <row r="279" spans="5:18" s="69" customFormat="1">
      <c r="E279" s="70"/>
      <c r="M279" s="79"/>
      <c r="N279" s="79"/>
      <c r="O279" s="79"/>
      <c r="P279" s="79"/>
      <c r="Q279" s="79"/>
      <c r="R279" s="79"/>
    </row>
    <row r="280" spans="5:18" s="69" customFormat="1">
      <c r="E280" s="70"/>
      <c r="M280" s="79"/>
      <c r="N280" s="79"/>
      <c r="O280" s="79"/>
      <c r="P280" s="79"/>
      <c r="Q280" s="79"/>
      <c r="R280" s="79"/>
    </row>
    <row r="281" spans="5:18" s="69" customFormat="1">
      <c r="E281" s="70"/>
      <c r="M281" s="79"/>
      <c r="N281" s="79"/>
      <c r="O281" s="79"/>
      <c r="P281" s="79"/>
      <c r="Q281" s="79"/>
      <c r="R281" s="79"/>
    </row>
    <row r="282" spans="5:18" s="69" customFormat="1">
      <c r="E282" s="70"/>
      <c r="M282" s="79"/>
      <c r="N282" s="79"/>
      <c r="O282" s="79"/>
      <c r="P282" s="79"/>
      <c r="Q282" s="79"/>
      <c r="R282" s="79"/>
    </row>
    <row r="283" spans="5:18" s="69" customFormat="1">
      <c r="E283" s="70"/>
      <c r="M283" s="79"/>
      <c r="N283" s="79"/>
      <c r="O283" s="79"/>
      <c r="P283" s="79"/>
      <c r="Q283" s="79"/>
      <c r="R283" s="79"/>
    </row>
    <row r="284" spans="5:18" s="69" customFormat="1">
      <c r="E284" s="70"/>
      <c r="M284" s="79"/>
      <c r="N284" s="79"/>
      <c r="O284" s="79"/>
      <c r="P284" s="79"/>
      <c r="Q284" s="79"/>
      <c r="R284" s="79"/>
    </row>
    <row r="285" spans="5:18" s="69" customFormat="1">
      <c r="E285" s="70"/>
      <c r="M285" s="79"/>
      <c r="N285" s="79"/>
      <c r="O285" s="79"/>
      <c r="P285" s="79"/>
      <c r="Q285" s="79"/>
      <c r="R285" s="79"/>
    </row>
    <row r="286" spans="5:18" s="69" customFormat="1">
      <c r="E286" s="70"/>
      <c r="M286" s="79"/>
      <c r="N286" s="79"/>
      <c r="O286" s="79"/>
      <c r="P286" s="79"/>
      <c r="Q286" s="79"/>
      <c r="R286" s="79"/>
    </row>
    <row r="287" spans="5:18" s="69" customFormat="1">
      <c r="E287" s="70"/>
      <c r="M287" s="79"/>
      <c r="N287" s="79"/>
      <c r="O287" s="79"/>
      <c r="P287" s="79"/>
      <c r="Q287" s="79"/>
      <c r="R287" s="79"/>
    </row>
    <row r="288" spans="5:18" s="69" customFormat="1">
      <c r="E288" s="70"/>
      <c r="M288" s="79"/>
      <c r="N288" s="79"/>
      <c r="O288" s="79"/>
      <c r="P288" s="79"/>
      <c r="Q288" s="79"/>
      <c r="R288" s="79"/>
    </row>
    <row r="289" spans="5:18" s="69" customFormat="1">
      <c r="E289" s="70"/>
      <c r="M289" s="79"/>
      <c r="N289" s="79"/>
      <c r="O289" s="79"/>
      <c r="P289" s="79"/>
      <c r="Q289" s="79"/>
      <c r="R289" s="79"/>
    </row>
    <row r="290" spans="5:18" s="69" customFormat="1">
      <c r="E290" s="70"/>
      <c r="M290" s="79"/>
      <c r="N290" s="79"/>
      <c r="O290" s="79"/>
      <c r="P290" s="79"/>
      <c r="Q290" s="79"/>
      <c r="R290" s="79"/>
    </row>
    <row r="291" spans="5:18" s="69" customFormat="1">
      <c r="E291" s="70"/>
      <c r="M291" s="79"/>
      <c r="N291" s="79"/>
      <c r="O291" s="79"/>
      <c r="P291" s="79"/>
      <c r="Q291" s="79"/>
      <c r="R291" s="79"/>
    </row>
    <row r="292" spans="5:18" s="69" customFormat="1">
      <c r="E292" s="70"/>
      <c r="M292" s="79"/>
      <c r="N292" s="79"/>
      <c r="O292" s="79"/>
      <c r="P292" s="79"/>
      <c r="Q292" s="79"/>
      <c r="R292" s="79"/>
    </row>
    <row r="293" spans="5:18" s="69" customFormat="1">
      <c r="E293" s="70"/>
      <c r="M293" s="79"/>
      <c r="N293" s="79"/>
      <c r="O293" s="79"/>
      <c r="P293" s="79"/>
      <c r="Q293" s="79"/>
      <c r="R293" s="79"/>
    </row>
    <row r="294" spans="5:18" s="69" customFormat="1">
      <c r="E294" s="70"/>
      <c r="M294" s="79"/>
      <c r="N294" s="79"/>
      <c r="O294" s="79"/>
      <c r="P294" s="79"/>
      <c r="Q294" s="79"/>
      <c r="R294" s="79"/>
    </row>
    <row r="295" spans="5:18" s="69" customFormat="1">
      <c r="E295" s="70"/>
      <c r="M295" s="79"/>
      <c r="N295" s="79"/>
      <c r="O295" s="79"/>
      <c r="P295" s="79"/>
      <c r="Q295" s="79"/>
      <c r="R295" s="79"/>
    </row>
    <row r="296" spans="5:18" s="69" customFormat="1">
      <c r="E296" s="70"/>
      <c r="M296" s="79"/>
      <c r="N296" s="79"/>
      <c r="O296" s="79"/>
      <c r="P296" s="79"/>
      <c r="Q296" s="79"/>
      <c r="R296" s="79"/>
    </row>
    <row r="297" spans="5:18" s="69" customFormat="1">
      <c r="E297" s="70"/>
      <c r="M297" s="79"/>
      <c r="N297" s="79"/>
      <c r="O297" s="79"/>
      <c r="P297" s="79"/>
      <c r="Q297" s="79"/>
      <c r="R297" s="79"/>
    </row>
    <row r="298" spans="5:18" s="69" customFormat="1">
      <c r="E298" s="70"/>
      <c r="M298" s="79"/>
      <c r="N298" s="79"/>
      <c r="O298" s="79"/>
      <c r="P298" s="79"/>
      <c r="Q298" s="79"/>
      <c r="R298" s="79"/>
    </row>
    <row r="299" spans="5:18" s="69" customFormat="1">
      <c r="E299" s="70"/>
      <c r="M299" s="79"/>
      <c r="N299" s="79"/>
      <c r="O299" s="79"/>
      <c r="P299" s="79"/>
      <c r="Q299" s="79"/>
      <c r="R299" s="79"/>
    </row>
    <row r="300" spans="5:18" s="69" customFormat="1">
      <c r="E300" s="70"/>
      <c r="M300" s="79"/>
      <c r="N300" s="79"/>
      <c r="O300" s="79"/>
      <c r="P300" s="79"/>
      <c r="Q300" s="79"/>
      <c r="R300" s="79"/>
    </row>
    <row r="301" spans="5:18" s="69" customFormat="1">
      <c r="E301" s="70"/>
      <c r="M301" s="79"/>
      <c r="N301" s="79"/>
      <c r="O301" s="79"/>
      <c r="P301" s="79"/>
      <c r="Q301" s="79"/>
      <c r="R301" s="79"/>
    </row>
    <row r="302" spans="5:18" s="69" customFormat="1">
      <c r="E302" s="70"/>
      <c r="M302" s="79"/>
      <c r="N302" s="79"/>
      <c r="O302" s="79"/>
      <c r="P302" s="79"/>
      <c r="Q302" s="79"/>
      <c r="R302" s="79"/>
    </row>
  </sheetData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Zakładka nr 1</vt:lpstr>
      <vt:lpstr>Zakładka nr 2</vt:lpstr>
      <vt:lpstr>Dodatkowo - Zakładka nr 2a</vt:lpstr>
      <vt:lpstr>Zakładka nr 3</vt:lpstr>
      <vt:lpstr>Zakładka nr 4</vt:lpstr>
      <vt:lpstr>Zakładka nr 5</vt:lpstr>
      <vt:lpstr>'Dodatkowo - Zakładka nr 2a'!Tytuły_wydruku</vt:lpstr>
      <vt:lpstr>'Zakładka nr 1'!Tytuły_wydruku</vt:lpstr>
      <vt:lpstr>'Zakładka nr 4'!Tytuły_wydruku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Patryk Gródek</cp:lastModifiedBy>
  <dcterms:created xsi:type="dcterms:W3CDTF">2012-01-13T14:07:06Z</dcterms:created>
  <dcterms:modified xsi:type="dcterms:W3CDTF">2021-01-12T13:55:54Z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